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katec\Claude CoWork\Tools\"/>
    </mc:Choice>
  </mc:AlternateContent>
  <xr:revisionPtr revIDLastSave="0" documentId="8_{6AC1A924-26F3-4075-B7FB-8EE53D5604F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tro" sheetId="1" r:id="rId1"/>
    <sheet name="Master Translation Table" sheetId="2" r:id="rId2"/>
    <sheet name="Calculation Tools" sheetId="3" r:id="rId3"/>
    <sheet name="Industry Benchmarks" sheetId="4" r:id="rId4"/>
    <sheet name="Warning Signs" sheetId="5" r:id="rId5"/>
    <sheet name="Dashboard Builder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6" l="1"/>
  <c r="B32" i="6"/>
  <c r="D31" i="6"/>
  <c r="B31" i="6"/>
  <c r="F27" i="6"/>
  <c r="D27" i="6"/>
  <c r="F26" i="6"/>
  <c r="D26" i="6"/>
  <c r="D33" i="6" s="1"/>
  <c r="F25" i="6"/>
  <c r="D25" i="6"/>
  <c r="F24" i="6"/>
  <c r="D24" i="6"/>
  <c r="D34" i="6" s="1"/>
  <c r="F19" i="6"/>
  <c r="D19" i="6"/>
  <c r="F18" i="6"/>
  <c r="D18" i="6"/>
  <c r="F17" i="6"/>
  <c r="D17" i="6"/>
  <c r="F16" i="6"/>
  <c r="D16" i="6"/>
  <c r="F15" i="6"/>
  <c r="D15" i="6"/>
  <c r="F10" i="6"/>
  <c r="D10" i="6"/>
  <c r="F9" i="6"/>
  <c r="D9" i="6"/>
  <c r="F8" i="6"/>
  <c r="D8" i="6"/>
  <c r="F7" i="6"/>
  <c r="D7" i="6"/>
  <c r="B50" i="3"/>
  <c r="B51" i="3" s="1"/>
  <c r="B52" i="3" s="1"/>
  <c r="B39" i="3"/>
  <c r="B38" i="3"/>
  <c r="B24" i="3"/>
  <c r="B25" i="3" s="1"/>
  <c r="B26" i="3" s="1"/>
  <c r="B11" i="3"/>
  <c r="B10" i="3"/>
  <c r="B12" i="3" s="1"/>
  <c r="B33" i="6" l="1"/>
  <c r="B3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Guide</author>
  </authors>
  <commentList>
    <comment ref="C31" authorId="0" shapeId="0" xr:uid="{00000000-0006-0000-0500-000001000000}">
      <text>
        <r>
          <rPr>
            <sz val="11"/>
            <color theme="1"/>
            <rFont val="Calibri"/>
            <family val="2"/>
            <scheme val="minor"/>
          </rPr>
          <t>Enter LTV. Threshold check is LTV must be &gt; 3x CPA.</t>
        </r>
      </text>
    </comment>
    <comment ref="C32" authorId="0" shapeId="0" xr:uid="{00000000-0006-0000-0500-000002000000}">
      <text>
        <r>
          <rPr>
            <sz val="11"/>
            <color theme="1"/>
            <rFont val="Calibri"/>
            <family val="2"/>
            <scheme val="minor"/>
          </rPr>
          <t>Enter conversion rate as a percentage (e.g., 2%). Threshold is Conversion &gt; 2%.</t>
        </r>
      </text>
    </comment>
    <comment ref="C33" authorId="0" shapeId="0" xr:uid="{00000000-0006-0000-0500-000003000000}">
      <text>
        <r>
          <rPr>
            <sz val="11"/>
            <color theme="1"/>
            <rFont val="Calibri"/>
            <family val="2"/>
            <scheme val="minor"/>
          </rPr>
          <t>Enter reach growth rate as a percentage. Alert if revenue growth (from row 26 change) is &lt; 50% of reach growth.</t>
        </r>
      </text>
    </comment>
  </commentList>
</comments>
</file>

<file path=xl/sharedStrings.xml><?xml version="1.0" encoding="utf-8"?>
<sst xmlns="http://schemas.openxmlformats.org/spreadsheetml/2006/main" count="350" uniqueCount="311">
  <si>
    <t>Insert TGB logo here</t>
  </si>
  <si>
    <t>TGB Metrics Translation Guide</t>
  </si>
  <si>
    <t>Digital metrics translated into operational language, with calculators, benchmarks, warning markers, and a monthly dashboard template.</t>
  </si>
  <si>
    <t>Workbook contents</t>
  </si>
  <si>
    <t>Master Translation Table</t>
  </si>
  <si>
    <t>Definitions and conversion formulas for common digital metrics.</t>
  </si>
  <si>
    <t>Calculation Tools</t>
  </si>
  <si>
    <t>Four calculators to translate and compare performance across channels.</t>
  </si>
  <si>
    <t>Industry Benchmarks</t>
  </si>
  <si>
    <t>Reference ranges to classify results from poor to excellent.</t>
  </si>
  <si>
    <t>Warning Signs</t>
  </si>
  <si>
    <t>Common patterns that look healthy, but hide problems, plus practical actions.</t>
  </si>
  <si>
    <t>Dashboard Builder</t>
  </si>
  <si>
    <t>Monthly template with change, benchmark, and status indicators.</t>
  </si>
  <si>
    <t>Colour key</t>
  </si>
  <si>
    <t>Input cells</t>
  </si>
  <si>
    <t>User entry</t>
  </si>
  <si>
    <t>Calculated cells</t>
  </si>
  <si>
    <t>Auto calculated</t>
  </si>
  <si>
    <t>Warning cells</t>
  </si>
  <si>
    <t>Attention required</t>
  </si>
  <si>
    <t>Headers</t>
  </si>
  <si>
    <t>Section titles and tables</t>
  </si>
  <si>
    <t>Tip: If you want the TGB logo embedded, paste a high resolution PNG into the logo box, then right click and choose Size and Properties to lock aspect ratio.</t>
  </si>
  <si>
    <t>Digital Metric</t>
  </si>
  <si>
    <t>What It Measures</t>
  </si>
  <si>
    <t>Operational Equivalent</t>
  </si>
  <si>
    <t>Why It Matters</t>
  </si>
  <si>
    <t>Conversion Formula</t>
  </si>
  <si>
    <t>Typical Benchmark (Digital)</t>
  </si>
  <si>
    <t>Typical Benchmark (Operational)</t>
  </si>
  <si>
    <t>Red Flag Threshold</t>
  </si>
  <si>
    <t>Engagement Rate</t>
  </si>
  <si>
    <t>% of users who interact with content (likes, comments, shares)</t>
  </si>
  <si>
    <t>Interest level / Response rate to promotion</t>
  </si>
  <si>
    <t>Shows if your message resonates</t>
  </si>
  <si>
    <t>(Interactions ÷ Total Reach) × 100</t>
  </si>
  <si>
    <t>2-5% (social media)</t>
  </si>
  <si>
    <t>8-12% (direct mail promo response)</t>
  </si>
  <si>
    <t>&lt;1% = content not resonating</t>
  </si>
  <si>
    <t>Click-Through Rate (CTR)</t>
  </si>
  <si>
    <t>% of people who click on ad/link</t>
  </si>
  <si>
    <t>Walk-in rate from marketing</t>
  </si>
  <si>
    <t>Measures if marketing drives action</t>
  </si>
  <si>
    <t>(Clicks ÷ Impressions) × 100</t>
  </si>
  <si>
    <t>2-3% (display ads), 5-8% (search ads)</t>
  </si>
  <si>
    <t>5-10% (direct mail response)</t>
  </si>
  <si>
    <t>&lt;0.5% = wasted ad spend</t>
  </si>
  <si>
    <t>Cost Per Acquisition (CPA)</t>
  </si>
  <si>
    <t>Cost to acquire one new customer</t>
  </si>
  <si>
    <t>Customer acquisition cost</t>
  </si>
  <si>
    <t>Efficiency of marketing spend</t>
  </si>
  <si>
    <t>Total Marketing Spend ÷ New Customers Acquired</t>
  </si>
  <si>
    <t>£30-80 (digital), £50-150 (casino)</t>
  </si>
  <si>
    <t>£75-200 (traditional casino marketing)</t>
  </si>
  <si>
    <t>&gt;£200 = unsustainable</t>
  </si>
  <si>
    <t>Bounce Rate</t>
  </si>
  <si>
    <t>% of visitors who leave immediately</t>
  </si>
  <si>
    <t>Door traffic who don't engage / Leave within 5 min</t>
  </si>
  <si>
    <t>Indicates friction or misalignment</t>
  </si>
  <si>
    <t>(Single-Page Visits ÷ Total Visits) × 100</t>
  </si>
  <si>
    <t>40-60% (websites), 70-90% (landing pages)</t>
  </si>
  <si>
    <t>20-30% (visitors who leave casino floor quickly)</t>
  </si>
  <si>
    <t>&gt;80% = something is broken</t>
  </si>
  <si>
    <t>Session Duration</t>
  </si>
  <si>
    <t>Average time user spends on app/site</t>
  </si>
  <si>
    <t>Time on device / Time on floor</t>
  </si>
  <si>
    <t>Engagement depth</t>
  </si>
  <si>
    <t>Total Time ÷ Total Sessions</t>
  </si>
  <si>
    <t>2-5 min (mobile app), 5-10 min (website)</t>
  </si>
  <si>
    <t>45-90 min (slot session), 2-4 hours (floor visit)</t>
  </si>
  <si>
    <t>&lt;1 min = not engaging</t>
  </si>
  <si>
    <t>Conversion Rate</t>
  </si>
  <si>
    <t>% who complete desired action</t>
  </si>
  <si>
    <t>Play-through rate / Sign-up to active player</t>
  </si>
  <si>
    <t>How many move from interest to action</t>
  </si>
  <si>
    <t>(Conversions ÷ Total Visitors) × 100</t>
  </si>
  <si>
    <t>2-5% (e-commerce), 1-3% (app downloads)</t>
  </si>
  <si>
    <t>15-25% (visitors who gamble)</t>
  </si>
  <si>
    <t>&lt;1% = major friction</t>
  </si>
  <si>
    <t>Lifetime Value (LTV)</t>
  </si>
  <si>
    <t>Total revenue from customer over relationship</t>
  </si>
  <si>
    <t>Average lifetime value (ALV) / Customer lifetime revenue</t>
  </si>
  <si>
    <t>Long-term value of acquisition</t>
  </si>
  <si>
    <t>(Avg Transaction Value) × (Transactions/Year) × (Avg Customer Lifespan)</t>
  </si>
  <si>
    <t>£300-1000 (digital services)</t>
  </si>
  <si>
    <t>£2,000-15,000 (casino player)</t>
  </si>
  <si>
    <t>LTV &lt; CPA = losing money</t>
  </si>
  <si>
    <t>Churn Rate</t>
  </si>
  <si>
    <t>% of customers who stop using product</t>
  </si>
  <si>
    <t>Player attrition rate</t>
  </si>
  <si>
    <t>Retention efficiency</t>
  </si>
  <si>
    <t>(Customers Lost ÷ Total Customers at Start) × 100</t>
  </si>
  <si>
    <t>5-7% monthly (subscription apps)</t>
  </si>
  <si>
    <t>15-25% annually (casino players)</t>
  </si>
  <si>
    <t>&gt;30% annual = retention problem</t>
  </si>
  <si>
    <t>Daily Active Users (DAU)</t>
  </si>
  <si>
    <t># of unique users per day</t>
  </si>
  <si>
    <t>Daily foot traffic / Daily active players</t>
  </si>
  <si>
    <t>Usage frequency</t>
  </si>
  <si>
    <t>Count of unique users in 24-hour period</t>
  </si>
  <si>
    <t>Varies by app size</t>
  </si>
  <si>
    <t>500-5,000 (depending on property)</t>
  </si>
  <si>
    <t>Declining DAU = engagement dropping</t>
  </si>
  <si>
    <t>Average Revenue Per User (ARPU)</t>
  </si>
  <si>
    <t>Revenue ÷ total users</t>
  </si>
  <si>
    <t>Revenue per customer / ADT</t>
  </si>
  <si>
    <t>Per-customer monetization</t>
  </si>
  <si>
    <t>Total Revenue ÷ Total Users</t>
  </si>
  <si>
    <t>£5-50/month (apps)</t>
  </si>
  <si>
    <t>£150-500/visit (casino)</t>
  </si>
  <si>
    <t>Declining ARPU = monetization failing</t>
  </si>
  <si>
    <t>Retention Rate (30-day)</t>
  </si>
  <si>
    <t>% who return within 30 days</t>
  </si>
  <si>
    <t>Repeat visit rate</t>
  </si>
  <si>
    <t>Stickiness of experience</t>
  </si>
  <si>
    <t>(Returning Users ÷ New Users) × 100</t>
  </si>
  <si>
    <t>20-40% (apps), 40-60% (games)</t>
  </si>
  <si>
    <t>30-50% (casino repeat visitors)</t>
  </si>
  <si>
    <t>&lt;20% = one-and-done problem</t>
  </si>
  <si>
    <t>Social Reach</t>
  </si>
  <si>
    <t># of people who saw content</t>
  </si>
  <si>
    <t>Awareness / Top-of-mind</t>
  </si>
  <si>
    <t>Brand visibility</t>
  </si>
  <si>
    <t>Total impressions across platforms</t>
  </si>
  <si>
    <t>10K-1M+ (varies by property)</t>
  </si>
  <si>
    <t>N/A (not directly measurable traditionally)</t>
  </si>
  <si>
    <t>Reach without engagement = vanity metric</t>
  </si>
  <si>
    <t>CALCULATOR A: Customer Acquisition Cost (CAC)</t>
  </si>
  <si>
    <t>Input</t>
  </si>
  <si>
    <t>Your Data</t>
  </si>
  <si>
    <t>Total Digital Marketing Spend (30 days)</t>
  </si>
  <si>
    <t>New Customers Acquired (30 days)</t>
  </si>
  <si>
    <t>Total Traditional Marketing Spend (30 days)</t>
  </si>
  <si>
    <t>New Customers from Traditional (30 days)</t>
  </si>
  <si>
    <t>Metric</t>
  </si>
  <si>
    <t>Result</t>
  </si>
  <si>
    <t>Formula</t>
  </si>
  <si>
    <t>Digital CAC</t>
  </si>
  <si>
    <t>B4/B5</t>
  </si>
  <si>
    <t>Traditional CAC</t>
  </si>
  <si>
    <t>B6/B7</t>
  </si>
  <si>
    <t>Which is more efficient?</t>
  </si>
  <si>
    <t>IF(B10&lt;B11,"Digital","Traditional")</t>
  </si>
  <si>
    <t>CALCULATOR B: Engagement to Revenue Converter</t>
  </si>
  <si>
    <t>Social Media Engagement Rate (%)</t>
  </si>
  <si>
    <t>Total Social Reach (followers/impressions)</t>
  </si>
  <si>
    <t>Historical conversion rate (engaged user → visitor %)</t>
  </si>
  <si>
    <t>Average revenue per visitor (£)</t>
  </si>
  <si>
    <t>Engaged Users</t>
  </si>
  <si>
    <t>Estimated Visitors from Engagement</t>
  </si>
  <si>
    <t>Estimated Revenue Impact (£)</t>
  </si>
  <si>
    <t>CALCULATOR C: Session Duration Translator</t>
  </si>
  <si>
    <t>Your Data (minutes)</t>
  </si>
  <si>
    <t>Average App Session Duration</t>
  </si>
  <si>
    <t>Average Mobile Web Session Duration</t>
  </si>
  <si>
    <t>Average Slot Session Duration</t>
  </si>
  <si>
    <t>Average Floor Visit Duration</t>
  </si>
  <si>
    <t>Comparison</t>
  </si>
  <si>
    <t>App vs. Slot Session (ratio)</t>
  </si>
  <si>
    <t>Mobile Web vs. Floor Visit (ratio)</t>
  </si>
  <si>
    <t>CALCULATOR D: LTV to ADT Converter</t>
  </si>
  <si>
    <t>Customer Lifetime Value (LTV) (£)</t>
  </si>
  <si>
    <t>Average customer lifespan (months)</t>
  </si>
  <si>
    <t>Average visits per month</t>
  </si>
  <si>
    <t>Monthly Value (£)</t>
  </si>
  <si>
    <t>Value Per Visit (£)</t>
  </si>
  <si>
    <t>Effective ADT (£)</t>
  </si>
  <si>
    <t>Poor</t>
  </si>
  <si>
    <t>Average</t>
  </si>
  <si>
    <t>Good</t>
  </si>
  <si>
    <t>Excellent</t>
  </si>
  <si>
    <t>Source/Notes</t>
  </si>
  <si>
    <t>DIGITAL METRICS</t>
  </si>
  <si>
    <t>Engagement Rate (Social)</t>
  </si>
  <si>
    <t>&lt;1%</t>
  </si>
  <si>
    <t>2-3%</t>
  </si>
  <si>
    <t>4-6%</t>
  </si>
  <si>
    <t>&gt;8%</t>
  </si>
  <si>
    <t>Industry standard across platforms</t>
  </si>
  <si>
    <t>Click-Through Rate (Display Ads)</t>
  </si>
  <si>
    <t>&lt;0.5%</t>
  </si>
  <si>
    <t>1-2%</t>
  </si>
  <si>
    <t>3-4%</t>
  </si>
  <si>
    <t>&gt;5%</t>
  </si>
  <si>
    <t>Google Ads benchmarks</t>
  </si>
  <si>
    <t>Cost Per Acquisition</t>
  </si>
  <si>
    <t>&gt;£200</t>
  </si>
  <si>
    <t>£100-200</t>
  </si>
  <si>
    <t>£50-100</t>
  </si>
  <si>
    <t>&lt;£50</t>
  </si>
  <si>
    <t>Casino industry specific</t>
  </si>
  <si>
    <t>App Session Duration</t>
  </si>
  <si>
    <t>&lt;1 min</t>
  </si>
  <si>
    <t>2-3 min</t>
  </si>
  <si>
    <t>4-6 min</t>
  </si>
  <si>
    <t>&gt;8 min</t>
  </si>
  <si>
    <t>Mobile gaming apps</t>
  </si>
  <si>
    <t>Bounce Rate (Website)</t>
  </si>
  <si>
    <t>&gt;70%</t>
  </si>
  <si>
    <t>50-70%</t>
  </si>
  <si>
    <t>30-50%</t>
  </si>
  <si>
    <t>&lt;30%</t>
  </si>
  <si>
    <t>Web analytics standard</t>
  </si>
  <si>
    <t>30-Day Retention</t>
  </si>
  <si>
    <t>&lt;20%</t>
  </si>
  <si>
    <t>25-35%</t>
  </si>
  <si>
    <t>40-55%</t>
  </si>
  <si>
    <t>&gt;60%</t>
  </si>
  <si>
    <t>Gaming/entertainment apps</t>
  </si>
  <si>
    <t>OPERATIONAL METRICS</t>
  </si>
  <si>
    <t>Time on Device (Slots)</t>
  </si>
  <si>
    <t>&lt;20 min</t>
  </si>
  <si>
    <t>30-45 min</t>
  </si>
  <si>
    <t>60-90 min</t>
  </si>
  <si>
    <t>&gt;120 min</t>
  </si>
  <si>
    <t>Casino floor average</t>
  </si>
  <si>
    <t>Revenue Per Square Foot</t>
  </si>
  <si>
    <t>&lt;£300</t>
  </si>
  <si>
    <t>£400-600</t>
  </si>
  <si>
    <t>£700-1000</t>
  </si>
  <si>
    <t>&gt;£1200</t>
  </si>
  <si>
    <t>Annual, varies by market</t>
  </si>
  <si>
    <t>Player Reinvestment Rate</t>
  </si>
  <si>
    <t>&lt;15%</t>
  </si>
  <si>
    <t>20-30%</t>
  </si>
  <si>
    <t>35-50%</t>
  </si>
  <si>
    <t>&gt;55%</t>
  </si>
  <si>
    <t>Loyalty program effectiveness</t>
  </si>
  <si>
    <t>Repeat Visit Rate (30-day)</t>
  </si>
  <si>
    <t>&lt;25%</t>
  </si>
  <si>
    <t>30-40%</t>
  </si>
  <si>
    <t>45-60%</t>
  </si>
  <si>
    <t>&gt;65%</t>
  </si>
  <si>
    <t>Customer retention</t>
  </si>
  <si>
    <t>Average Daily Theoretical</t>
  </si>
  <si>
    <t>£75-150</t>
  </si>
  <si>
    <t>£200-400</t>
  </si>
  <si>
    <t>&gt;£500</t>
  </si>
  <si>
    <t>Player value</t>
  </si>
  <si>
    <t>Red Flag</t>
  </si>
  <si>
    <t>What It Looks Like</t>
  </si>
  <si>
    <t>What It Means</t>
  </si>
  <si>
    <t>What to Do</t>
  </si>
  <si>
    <t>High Engagement, Low Conversion</t>
  </si>
  <si>
    <t>5%+ social engagement rate, but &lt;1% convert to visits</t>
  </si>
  <si>
    <t>People like your content but don't see reason to visit</t>
  </si>
  <si>
    <t>Audit content-to-action gap; add clear CTAs; test offers</t>
  </si>
  <si>
    <t>High App Downloads, Low Usage</t>
  </si>
  <si>
    <t>10K+ downloads, but &lt;15% monthly active users</t>
  </si>
  <si>
    <t>App isn't solving a real problem or too complicated</t>
  </si>
  <si>
    <t>User research: why aren't they using it? Simplify or add value</t>
  </si>
  <si>
    <t>Rising Social Reach, Flat Revenue</t>
  </si>
  <si>
    <t>Follower count growing 5%+ monthly, revenue unchanged</t>
  </si>
  <si>
    <t>Attracting wrong audience or content not converting</t>
  </si>
  <si>
    <t>Segment analysis: who's following vs. who's spending?</t>
  </si>
  <si>
    <t>Low Bounce Rate, Low Session Time</t>
  </si>
  <si>
    <t>&lt;30% bounce, but &lt;2 min session duration</t>
  </si>
  <si>
    <t>Users stay but don't engage deeply</t>
  </si>
  <si>
    <t>Content/UX problem; they're confused or uninterested</t>
  </si>
  <si>
    <t>High CPA, Low LTV</t>
  </si>
  <si>
    <t>Paying £150+ to acquire, but LTV &lt;£500</t>
  </si>
  <si>
    <t>Acquiring wrong customers or poor retention</t>
  </si>
  <si>
    <t>Refine targeting OR improve retention (LTV must exceed CAC)</t>
  </si>
  <si>
    <t>Good CTR, Poor Landing Page Conversion</t>
  </si>
  <si>
    <t>4%+ click-through, but &lt;1% conversion on landing page</t>
  </si>
  <si>
    <t>Messaging mismatch between ad and destination</t>
  </si>
  <si>
    <t>A/B test landing pages; ensure ad promise matches page content</t>
  </si>
  <si>
    <t>Increasing DAU, Declining ARPU</t>
  </si>
  <si>
    <t>Daily users up 10%, but revenue per user down 15%</t>
  </si>
  <si>
    <t>Attracting lower-value customers</t>
  </si>
  <si>
    <t>Segmentation: separate high-value from low-value customers</t>
  </si>
  <si>
    <t>High Retention, Low Revenue Growth</t>
  </si>
  <si>
    <t>50%+ return within 30 days, but revenue flat</t>
  </si>
  <si>
    <t>Loyal customers not spending more; no upsell happening</t>
  </si>
  <si>
    <t>Introduce spend-increasing mechanics (promotions, tiered loyalty)</t>
  </si>
  <si>
    <t>Property:</t>
  </si>
  <si>
    <t>Month:</t>
  </si>
  <si>
    <t>Period Comparison:</t>
  </si>
  <si>
    <t>vs. Prior Month / vs. Same Month Last Year</t>
  </si>
  <si>
    <t>SECTION 1: CUSTOMER ACQUISITION</t>
  </si>
  <si>
    <t>This Period</t>
  </si>
  <si>
    <t>Last Period</t>
  </si>
  <si>
    <t>Change</t>
  </si>
  <si>
    <t>Benchmark</t>
  </si>
  <si>
    <t>Status</t>
  </si>
  <si>
    <t>New Customers (Digital)</t>
  </si>
  <si>
    <t>Growing</t>
  </si>
  <si>
    <t>New Customers (Traditional)</t>
  </si>
  <si>
    <t>Stable/Growing</t>
  </si>
  <si>
    <t>SECTION 2: ENGAGEMENT &amp; RETENTION</t>
  </si>
  <si>
    <t>Social Engagement Rate (%)</t>
  </si>
  <si>
    <t>App Session Duration (min)</t>
  </si>
  <si>
    <t>Floor Session Duration - Slots (min)</t>
  </si>
  <si>
    <t>30-Day Retention - Digital (%)</t>
  </si>
  <si>
    <t>30-Day Repeat Visit - Floor (%)</t>
  </si>
  <si>
    <t>SECTION 3: REVENUE PERFORMANCE</t>
  </si>
  <si>
    <t>ARPU - App Users (£)</t>
  </si>
  <si>
    <t>Market-dependent</t>
  </si>
  <si>
    <t>ADT - Floor Players (£)</t>
  </si>
  <si>
    <t>Revenue Per Square Foot (£)</t>
  </si>
  <si>
    <t>Digital Revenue %</t>
  </si>
  <si>
    <t>SECTION 4: RED FLAGS MONITOR</t>
  </si>
  <si>
    <t>Warning Sign</t>
  </si>
  <si>
    <t>Current Status</t>
  </si>
  <si>
    <t>Threshold</t>
  </si>
  <si>
    <t>Alert?</t>
  </si>
  <si>
    <t>Rising Reach, Flat Revenue</t>
  </si>
  <si>
    <t>Declining ARPU</t>
  </si>
  <si>
    <t>Should be stable/growing</t>
  </si>
  <si>
    <t>KEY INSIGHTS THIS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</si>
</sst>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£#,##0"/>
    <numFmt numFmtId="165" formatCode="0.0%"/>
    <numFmt numFmtId="166" formatCode="\£#,##0.00"/>
  </numFmts>
  <fonts count="12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sz val="11"/>
      <color rgb="FF000000"/>
      <name val="Calibri"/>
    </font>
    <font>
      <b/>
      <sz val="11"/>
      <name val="Calibri"/>
    </font>
    <font>
      <b/>
      <sz val="12"/>
      <color rgb="FFFFFFFF"/>
      <name val="Calibri"/>
    </font>
    <font>
      <b/>
      <sz val="24"/>
      <color rgb="FF2C3E50"/>
      <name val="Calibri"/>
    </font>
    <font>
      <sz val="12"/>
      <color rgb="FF2C3E50"/>
      <name val="Calibri"/>
    </font>
    <font>
      <b/>
      <sz val="14"/>
      <color rgb="FFFFFFFF"/>
      <name val="Calibri"/>
    </font>
    <font>
      <b/>
      <sz val="12"/>
      <color rgb="FF2C3E50"/>
      <name val="Calibri"/>
    </font>
    <font>
      <sz val="11"/>
      <color rgb="FF2C3E50"/>
      <name val="Calibri"/>
    </font>
    <font>
      <b/>
      <sz val="11"/>
      <color rgb="FF2C3E50"/>
      <name val="Calibri"/>
    </font>
    <font>
      <sz val="10"/>
      <color rgb="FF2C3E5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FFF2CC"/>
      </patternFill>
    </fill>
    <fill>
      <patternFill patternType="solid">
        <fgColor rgb="FFE2EFDA"/>
      </patternFill>
    </fill>
    <fill>
      <patternFill patternType="solid">
        <fgColor rgb="FFFCE4D6"/>
      </patternFill>
    </fill>
    <fill>
      <patternFill patternType="solid">
        <fgColor rgb="FFF4F7FA"/>
      </patternFill>
    </fill>
    <fill>
      <patternFill patternType="solid">
        <fgColor rgb="FF2C3E50"/>
      </patternFill>
    </fill>
  </fills>
  <borders count="13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/>
      <diagonal/>
    </border>
    <border>
      <left/>
      <right style="thin">
        <color rgb="FFD9D9D9"/>
      </right>
      <top style="thin">
        <color rgb="FFD9D9D9"/>
      </top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/>
      <bottom/>
      <diagonal/>
    </border>
    <border>
      <left/>
      <right style="thin">
        <color rgb="FFD9D9D9"/>
      </right>
      <top/>
      <bottom/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thin">
        <color rgb="FFD0D7DE"/>
      </left>
      <right style="thin">
        <color rgb="FFD0D7DE"/>
      </right>
      <top style="thin">
        <color rgb="FFD0D7DE"/>
      </top>
      <bottom style="thin">
        <color rgb="FFD0D7DE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center" wrapText="1"/>
    </xf>
    <xf numFmtId="164" fontId="0" fillId="3" borderId="1" xfId="0" applyNumberFormat="1" applyFill="1" applyBorder="1" applyAlignment="1">
      <alignment horizontal="right" vertical="center"/>
    </xf>
    <xf numFmtId="164" fontId="0" fillId="4" borderId="1" xfId="0" applyNumberForma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165" fontId="0" fillId="3" borderId="1" xfId="0" applyNumberFormat="1" applyFill="1" applyBorder="1" applyAlignment="1">
      <alignment horizontal="right" vertical="center"/>
    </xf>
    <xf numFmtId="3" fontId="0" fillId="3" borderId="1" xfId="0" applyNumberFormat="1" applyFill="1" applyBorder="1" applyAlignment="1">
      <alignment horizontal="right" vertical="center"/>
    </xf>
    <xf numFmtId="166" fontId="0" fillId="3" borderId="1" xfId="0" applyNumberFormat="1" applyFill="1" applyBorder="1" applyAlignment="1">
      <alignment horizontal="right" vertical="center"/>
    </xf>
    <xf numFmtId="3" fontId="0" fillId="4" borderId="1" xfId="0" applyNumberFormat="1" applyFill="1" applyBorder="1" applyAlignment="1">
      <alignment vertical="center" wrapText="1"/>
    </xf>
    <xf numFmtId="166" fontId="0" fillId="4" borderId="1" xfId="0" applyNumberFormat="1" applyFill="1" applyBorder="1" applyAlignment="1">
      <alignment vertical="center" wrapText="1"/>
    </xf>
    <xf numFmtId="1" fontId="0" fillId="3" borderId="1" xfId="0" applyNumberFormat="1" applyFill="1" applyBorder="1" applyAlignment="1">
      <alignment horizontal="right" vertical="center"/>
    </xf>
    <xf numFmtId="2" fontId="0" fillId="4" borderId="1" xfId="0" applyNumberFormat="1" applyFill="1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0" fillId="5" borderId="1" xfId="0" applyFill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166" fontId="0" fillId="3" borderId="1" xfId="0" applyNumberFormat="1" applyFill="1" applyBorder="1" applyAlignment="1">
      <alignment vertical="center" wrapText="1"/>
    </xf>
    <xf numFmtId="165" fontId="0" fillId="4" borderId="1" xfId="0" applyNumberFormat="1" applyFill="1" applyBorder="1" applyAlignment="1">
      <alignment vertical="center" wrapText="1"/>
    </xf>
    <xf numFmtId="1" fontId="0" fillId="3" borderId="1" xfId="0" applyNumberFormat="1" applyFill="1" applyBorder="1" applyAlignment="1">
      <alignment vertical="center" wrapText="1"/>
    </xf>
    <xf numFmtId="165" fontId="0" fillId="3" borderId="1" xfId="0" applyNumberFormat="1" applyFill="1" applyBorder="1" applyAlignment="1">
      <alignment vertical="center" wrapText="1"/>
    </xf>
    <xf numFmtId="166" fontId="0" fillId="3" borderId="1" xfId="0" applyNumberFormat="1" applyFill="1" applyBorder="1" applyAlignment="1">
      <alignment horizontal="right" vertical="top"/>
    </xf>
    <xf numFmtId="165" fontId="0" fillId="3" borderId="1" xfId="0" applyNumberFormat="1" applyFill="1" applyBorder="1" applyAlignment="1">
      <alignment horizontal="right" vertical="top"/>
    </xf>
    <xf numFmtId="0" fontId="0" fillId="6" borderId="0" xfId="0" applyFill="1"/>
    <xf numFmtId="0" fontId="0" fillId="6" borderId="12" xfId="0" applyFill="1" applyBorder="1"/>
    <xf numFmtId="0" fontId="0" fillId="3" borderId="11" xfId="0" applyFill="1" applyBorder="1"/>
    <xf numFmtId="0" fontId="0" fillId="4" borderId="11" xfId="0" applyFill="1" applyBorder="1"/>
    <xf numFmtId="0" fontId="0" fillId="5" borderId="11" xfId="0" applyFill="1" applyBorder="1"/>
    <xf numFmtId="0" fontId="0" fillId="2" borderId="11" xfId="0" applyFill="1" applyBorder="1"/>
    <xf numFmtId="0" fontId="9" fillId="6" borderId="0" xfId="0" applyFont="1" applyFill="1" applyAlignment="1">
      <alignment horizontal="left" vertical="center"/>
    </xf>
    <xf numFmtId="0" fontId="0" fillId="0" borderId="0" xfId="0"/>
    <xf numFmtId="0" fontId="8" fillId="6" borderId="11" xfId="0" applyFont="1" applyFill="1" applyBorder="1" applyAlignment="1">
      <alignment horizontal="left" vertical="center"/>
    </xf>
    <xf numFmtId="0" fontId="0" fillId="0" borderId="11" xfId="0" applyBorder="1"/>
    <xf numFmtId="0" fontId="10" fillId="6" borderId="0" xfId="0" applyFont="1" applyFill="1" applyAlignment="1">
      <alignment horizontal="left" vertical="center"/>
    </xf>
    <xf numFmtId="0" fontId="7" fillId="7" borderId="0" xfId="0" applyFont="1" applyFill="1" applyAlignment="1">
      <alignment horizontal="left" vertical="center"/>
    </xf>
    <xf numFmtId="0" fontId="9" fillId="6" borderId="11" xfId="0" applyFont="1" applyFill="1" applyBorder="1" applyAlignment="1">
      <alignment horizontal="left" vertical="center" wrapText="1"/>
    </xf>
    <xf numFmtId="0" fontId="5" fillId="6" borderId="0" xfId="0" applyFont="1" applyFill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0" fillId="7" borderId="0" xfId="0" applyFill="1"/>
    <xf numFmtId="0" fontId="6" fillId="6" borderId="0" xfId="0" applyFont="1" applyFill="1" applyAlignment="1">
      <alignment horizontal="left" vertical="top" wrapText="1"/>
    </xf>
    <xf numFmtId="0" fontId="4" fillId="2" borderId="11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" fillId="3" borderId="1" xfId="0" applyFont="1" applyFill="1" applyBorder="1" applyAlignment="1">
      <alignment horizontal="left" vertical="top" wrapText="1"/>
    </xf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showGridLines="0" tabSelected="1" workbookViewId="0">
      <selection sqref="A1:H2"/>
    </sheetView>
  </sheetViews>
  <sheetFormatPr defaultRowHeight="14.4" x14ac:dyDescent="0.3"/>
  <cols>
    <col min="1" max="1" width="3" customWidth="1"/>
    <col min="2" max="7" width="18" customWidth="1"/>
    <col min="8" max="8" width="3" customWidth="1"/>
  </cols>
  <sheetData>
    <row r="1" spans="1:8" ht="19.95" customHeight="1" x14ac:dyDescent="0.3">
      <c r="A1" s="39"/>
      <c r="B1" s="31"/>
      <c r="C1" s="31"/>
      <c r="D1" s="31"/>
      <c r="E1" s="31"/>
      <c r="F1" s="31"/>
      <c r="G1" s="31"/>
      <c r="H1" s="31"/>
    </row>
    <row r="2" spans="1:8" ht="28.05" customHeight="1" x14ac:dyDescent="0.3">
      <c r="A2" s="31"/>
      <c r="B2" s="31"/>
      <c r="C2" s="31"/>
      <c r="D2" s="31"/>
      <c r="E2" s="31"/>
      <c r="F2" s="31"/>
      <c r="G2" s="31"/>
      <c r="H2" s="31"/>
    </row>
    <row r="3" spans="1:8" ht="19.95" customHeight="1" x14ac:dyDescent="0.3">
      <c r="A3" s="24"/>
      <c r="B3" s="41" t="s">
        <v>0</v>
      </c>
      <c r="C3" s="33"/>
      <c r="D3" s="37" t="s">
        <v>1</v>
      </c>
      <c r="E3" s="31"/>
      <c r="F3" s="31"/>
      <c r="G3" s="31"/>
      <c r="H3" s="24"/>
    </row>
    <row r="4" spans="1:8" ht="34.049999999999997" customHeight="1" x14ac:dyDescent="0.3">
      <c r="A4" s="24"/>
      <c r="B4" s="33"/>
      <c r="C4" s="33"/>
      <c r="D4" s="31"/>
      <c r="E4" s="31"/>
      <c r="F4" s="31"/>
      <c r="G4" s="31"/>
      <c r="H4" s="24"/>
    </row>
    <row r="5" spans="1:8" ht="19.95" customHeight="1" x14ac:dyDescent="0.3">
      <c r="A5" s="24"/>
      <c r="B5" s="33"/>
      <c r="C5" s="33"/>
      <c r="D5" s="40" t="s">
        <v>2</v>
      </c>
      <c r="E5" s="31"/>
      <c r="F5" s="31"/>
      <c r="G5" s="31"/>
      <c r="H5" s="24"/>
    </row>
    <row r="6" spans="1:8" ht="25.95" customHeight="1" x14ac:dyDescent="0.3">
      <c r="A6" s="24"/>
      <c r="B6" s="33"/>
      <c r="C6" s="33"/>
      <c r="D6" s="31"/>
      <c r="E6" s="31"/>
      <c r="F6" s="31"/>
      <c r="G6" s="31"/>
      <c r="H6" s="24"/>
    </row>
    <row r="7" spans="1:8" ht="19.95" customHeight="1" x14ac:dyDescent="0.3">
      <c r="A7" s="24"/>
      <c r="B7" s="24"/>
      <c r="C7" s="24"/>
      <c r="D7" s="24"/>
      <c r="E7" s="24"/>
      <c r="F7" s="24"/>
      <c r="G7" s="24"/>
      <c r="H7" s="24"/>
    </row>
    <row r="8" spans="1:8" ht="19.95" customHeight="1" x14ac:dyDescent="0.3">
      <c r="A8" s="24"/>
      <c r="B8" s="35" t="s">
        <v>3</v>
      </c>
      <c r="C8" s="31"/>
      <c r="D8" s="31"/>
      <c r="E8" s="31"/>
      <c r="F8" s="31"/>
      <c r="G8" s="31"/>
      <c r="H8" s="24"/>
    </row>
    <row r="9" spans="1:8" ht="19.95" customHeight="1" x14ac:dyDescent="0.3">
      <c r="A9" s="24"/>
      <c r="B9" s="24"/>
      <c r="C9" s="24"/>
      <c r="D9" s="24"/>
      <c r="E9" s="24"/>
      <c r="F9" s="24"/>
      <c r="G9" s="24"/>
      <c r="H9" s="24"/>
    </row>
    <row r="10" spans="1:8" ht="24" customHeight="1" x14ac:dyDescent="0.3">
      <c r="A10" s="24"/>
      <c r="B10" s="32" t="s">
        <v>4</v>
      </c>
      <c r="C10" s="33"/>
      <c r="D10" s="36" t="s">
        <v>5</v>
      </c>
      <c r="E10" s="33"/>
      <c r="F10" s="33"/>
      <c r="G10" s="33"/>
      <c r="H10" s="24"/>
    </row>
    <row r="11" spans="1:8" ht="19.95" customHeight="1" x14ac:dyDescent="0.3">
      <c r="A11" s="24"/>
      <c r="B11" s="25"/>
      <c r="C11" s="25"/>
      <c r="D11" s="25"/>
      <c r="E11" s="25"/>
      <c r="F11" s="25"/>
      <c r="G11" s="25"/>
      <c r="H11" s="24"/>
    </row>
    <row r="12" spans="1:8" ht="19.95" customHeight="1" x14ac:dyDescent="0.3">
      <c r="A12" s="24"/>
      <c r="B12" s="25"/>
      <c r="C12" s="25"/>
      <c r="D12" s="25"/>
      <c r="E12" s="25"/>
      <c r="F12" s="25"/>
      <c r="G12" s="25"/>
      <c r="H12" s="24"/>
    </row>
    <row r="13" spans="1:8" ht="19.95" customHeight="1" x14ac:dyDescent="0.3">
      <c r="A13" s="24"/>
      <c r="B13" s="32" t="s">
        <v>6</v>
      </c>
      <c r="C13" s="33"/>
      <c r="D13" s="36" t="s">
        <v>7</v>
      </c>
      <c r="E13" s="33"/>
      <c r="F13" s="33"/>
      <c r="G13" s="33"/>
      <c r="H13" s="24"/>
    </row>
    <row r="14" spans="1:8" ht="19.95" customHeight="1" x14ac:dyDescent="0.3">
      <c r="A14" s="24"/>
      <c r="B14" s="25"/>
      <c r="C14" s="25"/>
      <c r="D14" s="25"/>
      <c r="E14" s="25"/>
      <c r="F14" s="25"/>
      <c r="G14" s="25"/>
      <c r="H14" s="24"/>
    </row>
    <row r="15" spans="1:8" ht="19.95" customHeight="1" x14ac:dyDescent="0.3">
      <c r="A15" s="24"/>
      <c r="B15" s="25"/>
      <c r="C15" s="25"/>
      <c r="D15" s="25"/>
      <c r="E15" s="25"/>
      <c r="F15" s="25"/>
      <c r="G15" s="25"/>
      <c r="H15" s="24"/>
    </row>
    <row r="16" spans="1:8" ht="19.95" customHeight="1" x14ac:dyDescent="0.3">
      <c r="A16" s="24"/>
      <c r="B16" s="32" t="s">
        <v>8</v>
      </c>
      <c r="C16" s="33"/>
      <c r="D16" s="36" t="s">
        <v>9</v>
      </c>
      <c r="E16" s="33"/>
      <c r="F16" s="33"/>
      <c r="G16" s="33"/>
      <c r="H16" s="24"/>
    </row>
    <row r="17" spans="1:8" ht="19.95" customHeight="1" x14ac:dyDescent="0.3">
      <c r="A17" s="24"/>
      <c r="B17" s="25"/>
      <c r="C17" s="25"/>
      <c r="D17" s="25"/>
      <c r="E17" s="25"/>
      <c r="F17" s="25"/>
      <c r="G17" s="25"/>
      <c r="H17" s="24"/>
    </row>
    <row r="18" spans="1:8" ht="19.95" customHeight="1" x14ac:dyDescent="0.3">
      <c r="A18" s="24"/>
      <c r="B18" s="25"/>
      <c r="C18" s="25"/>
      <c r="D18" s="25"/>
      <c r="E18" s="25"/>
      <c r="F18" s="25"/>
      <c r="G18" s="25"/>
      <c r="H18" s="24"/>
    </row>
    <row r="19" spans="1:8" ht="19.95" customHeight="1" x14ac:dyDescent="0.3">
      <c r="A19" s="24"/>
      <c r="B19" s="32" t="s">
        <v>10</v>
      </c>
      <c r="C19" s="33"/>
      <c r="D19" s="36" t="s">
        <v>11</v>
      </c>
      <c r="E19" s="33"/>
      <c r="F19" s="33"/>
      <c r="G19" s="33"/>
      <c r="H19" s="24"/>
    </row>
    <row r="20" spans="1:8" ht="19.95" customHeight="1" x14ac:dyDescent="0.3">
      <c r="A20" s="24"/>
      <c r="B20" s="25"/>
      <c r="C20" s="25"/>
      <c r="D20" s="25"/>
      <c r="E20" s="25"/>
      <c r="F20" s="25"/>
      <c r="G20" s="25"/>
      <c r="H20" s="24"/>
    </row>
    <row r="21" spans="1:8" ht="19.95" customHeight="1" x14ac:dyDescent="0.3">
      <c r="A21" s="24"/>
      <c r="B21" s="25"/>
      <c r="C21" s="25"/>
      <c r="D21" s="25"/>
      <c r="E21" s="25"/>
      <c r="F21" s="25"/>
      <c r="G21" s="25"/>
      <c r="H21" s="24"/>
    </row>
    <row r="22" spans="1:8" ht="19.95" customHeight="1" x14ac:dyDescent="0.3">
      <c r="A22" s="24"/>
      <c r="B22" s="32" t="s">
        <v>12</v>
      </c>
      <c r="C22" s="33"/>
      <c r="D22" s="36" t="s">
        <v>13</v>
      </c>
      <c r="E22" s="33"/>
      <c r="F22" s="33"/>
      <c r="G22" s="33"/>
      <c r="H22" s="24"/>
    </row>
    <row r="23" spans="1:8" ht="19.95" customHeight="1" x14ac:dyDescent="0.3">
      <c r="A23" s="24"/>
      <c r="B23" s="25"/>
      <c r="C23" s="25"/>
      <c r="D23" s="25"/>
      <c r="E23" s="25"/>
      <c r="F23" s="25"/>
      <c r="G23" s="25"/>
      <c r="H23" s="24"/>
    </row>
    <row r="24" spans="1:8" ht="19.95" customHeight="1" x14ac:dyDescent="0.3">
      <c r="A24" s="24"/>
      <c r="B24" s="25"/>
      <c r="C24" s="25"/>
      <c r="D24" s="25"/>
      <c r="E24" s="25"/>
      <c r="F24" s="25"/>
      <c r="G24" s="25"/>
      <c r="H24" s="24"/>
    </row>
    <row r="25" spans="1:8" ht="19.95" customHeight="1" x14ac:dyDescent="0.3">
      <c r="A25" s="24"/>
      <c r="B25" s="24"/>
      <c r="C25" s="24"/>
      <c r="D25" s="24"/>
      <c r="E25" s="24"/>
      <c r="F25" s="24"/>
      <c r="G25" s="24"/>
      <c r="H25" s="24"/>
    </row>
    <row r="26" spans="1:8" ht="19.95" customHeight="1" x14ac:dyDescent="0.3">
      <c r="A26" s="24"/>
      <c r="B26" s="38" t="s">
        <v>14</v>
      </c>
      <c r="C26" s="31"/>
      <c r="D26" s="31"/>
      <c r="E26" s="31"/>
      <c r="F26" s="31"/>
      <c r="G26" s="31"/>
      <c r="H26" s="24"/>
    </row>
    <row r="27" spans="1:8" ht="19.95" customHeight="1" x14ac:dyDescent="0.3">
      <c r="A27" s="24"/>
      <c r="B27" s="24"/>
      <c r="C27" s="24"/>
      <c r="D27" s="24"/>
      <c r="E27" s="24"/>
      <c r="F27" s="24"/>
      <c r="G27" s="24"/>
      <c r="H27" s="24"/>
    </row>
    <row r="28" spans="1:8" ht="28.05" customHeight="1" x14ac:dyDescent="0.3">
      <c r="A28" s="24"/>
      <c r="B28" s="26"/>
      <c r="C28" s="34" t="s">
        <v>15</v>
      </c>
      <c r="D28" s="31"/>
      <c r="E28" s="30" t="s">
        <v>16</v>
      </c>
      <c r="F28" s="31"/>
      <c r="G28" s="31"/>
      <c r="H28" s="24"/>
    </row>
    <row r="29" spans="1:8" ht="19.95" customHeight="1" x14ac:dyDescent="0.3">
      <c r="A29" s="24"/>
      <c r="B29" s="27"/>
      <c r="C29" s="34" t="s">
        <v>17</v>
      </c>
      <c r="D29" s="31"/>
      <c r="E29" s="30" t="s">
        <v>18</v>
      </c>
      <c r="F29" s="31"/>
      <c r="G29" s="31"/>
      <c r="H29" s="24"/>
    </row>
    <row r="30" spans="1:8" ht="19.95" customHeight="1" x14ac:dyDescent="0.3">
      <c r="A30" s="24"/>
      <c r="B30" s="28"/>
      <c r="C30" s="34" t="s">
        <v>19</v>
      </c>
      <c r="D30" s="31"/>
      <c r="E30" s="30" t="s">
        <v>20</v>
      </c>
      <c r="F30" s="31"/>
      <c r="G30" s="31"/>
      <c r="H30" s="24"/>
    </row>
    <row r="31" spans="1:8" ht="19.95" customHeight="1" x14ac:dyDescent="0.3">
      <c r="A31" s="24"/>
      <c r="B31" s="29"/>
      <c r="C31" s="34" t="s">
        <v>21</v>
      </c>
      <c r="D31" s="31"/>
      <c r="E31" s="30" t="s">
        <v>22</v>
      </c>
      <c r="F31" s="31"/>
      <c r="G31" s="31"/>
      <c r="H31" s="24"/>
    </row>
    <row r="32" spans="1:8" ht="19.95" customHeight="1" x14ac:dyDescent="0.3">
      <c r="A32" s="24"/>
      <c r="B32" s="24"/>
      <c r="C32" s="24"/>
      <c r="D32" s="24"/>
      <c r="E32" s="24"/>
      <c r="F32" s="24"/>
      <c r="G32" s="24"/>
      <c r="H32" s="24"/>
    </row>
    <row r="33" spans="1:8" ht="19.95" customHeight="1" x14ac:dyDescent="0.3">
      <c r="A33" s="24"/>
      <c r="B33" s="42" t="s">
        <v>23</v>
      </c>
      <c r="C33" s="31"/>
      <c r="D33" s="31"/>
      <c r="E33" s="31"/>
      <c r="F33" s="31"/>
      <c r="G33" s="31"/>
      <c r="H33" s="24"/>
    </row>
    <row r="34" spans="1:8" ht="19.95" customHeight="1" x14ac:dyDescent="0.3">
      <c r="A34" s="24"/>
      <c r="B34" s="31"/>
      <c r="C34" s="31"/>
      <c r="D34" s="31"/>
      <c r="E34" s="31"/>
      <c r="F34" s="31"/>
      <c r="G34" s="31"/>
      <c r="H34" s="24"/>
    </row>
  </sheetData>
  <mergeCells count="25">
    <mergeCell ref="B33:G34"/>
    <mergeCell ref="A1:H2"/>
    <mergeCell ref="D5:G6"/>
    <mergeCell ref="B3:C6"/>
    <mergeCell ref="D16:G16"/>
    <mergeCell ref="C28:D28"/>
    <mergeCell ref="D3:G4"/>
    <mergeCell ref="D10:G10"/>
    <mergeCell ref="C31:D31"/>
    <mergeCell ref="B13:C13"/>
    <mergeCell ref="D22:G22"/>
    <mergeCell ref="B19:C19"/>
    <mergeCell ref="B10:C10"/>
    <mergeCell ref="B26:G26"/>
    <mergeCell ref="D13:G13"/>
    <mergeCell ref="E29:G29"/>
    <mergeCell ref="E28:G28"/>
    <mergeCell ref="B16:C16"/>
    <mergeCell ref="C30:D30"/>
    <mergeCell ref="E31:G31"/>
    <mergeCell ref="B8:G8"/>
    <mergeCell ref="B22:C22"/>
    <mergeCell ref="E30:G30"/>
    <mergeCell ref="C29:D29"/>
    <mergeCell ref="D19:G19"/>
  </mergeCells>
  <pageMargins left="0.4" right="0.4" top="0.6" bottom="0.6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"/>
  <sheetViews>
    <sheetView workbookViewId="0"/>
  </sheetViews>
  <sheetFormatPr defaultRowHeight="14.4" x14ac:dyDescent="0.3"/>
  <cols>
    <col min="1" max="1" width="20" customWidth="1"/>
    <col min="2" max="2" width="30" customWidth="1"/>
    <col min="3" max="3" width="25" customWidth="1"/>
    <col min="4" max="4" width="35" customWidth="1"/>
    <col min="5" max="5" width="30" customWidth="1"/>
    <col min="6" max="6" width="20" customWidth="1"/>
    <col min="7" max="7" width="25" customWidth="1"/>
    <col min="8" max="8" width="20" customWidth="1"/>
  </cols>
  <sheetData>
    <row r="1" spans="1:8" ht="28.05" customHeight="1" x14ac:dyDescent="0.3">
      <c r="A1" s="1" t="s">
        <v>24</v>
      </c>
      <c r="B1" s="1" t="s">
        <v>25</v>
      </c>
      <c r="C1" s="1" t="s">
        <v>26</v>
      </c>
      <c r="D1" s="1" t="s">
        <v>27</v>
      </c>
      <c r="E1" s="1" t="s">
        <v>28</v>
      </c>
      <c r="F1" s="1" t="s">
        <v>29</v>
      </c>
      <c r="G1" s="1" t="s">
        <v>30</v>
      </c>
      <c r="H1" s="1" t="s">
        <v>31</v>
      </c>
    </row>
    <row r="2" spans="1:8" ht="52.05" customHeight="1" x14ac:dyDescent="0.3">
      <c r="A2" s="2" t="s">
        <v>32</v>
      </c>
      <c r="B2" s="2" t="s">
        <v>33</v>
      </c>
      <c r="C2" s="2" t="s">
        <v>34</v>
      </c>
      <c r="D2" s="2" t="s">
        <v>35</v>
      </c>
      <c r="E2" s="2" t="s">
        <v>36</v>
      </c>
      <c r="F2" s="2" t="s">
        <v>37</v>
      </c>
      <c r="G2" s="2" t="s">
        <v>38</v>
      </c>
      <c r="H2" s="2" t="s">
        <v>39</v>
      </c>
    </row>
    <row r="3" spans="1:8" ht="52.05" customHeight="1" x14ac:dyDescent="0.3">
      <c r="A3" s="2" t="s">
        <v>40</v>
      </c>
      <c r="B3" s="2" t="s">
        <v>41</v>
      </c>
      <c r="C3" s="2" t="s">
        <v>42</v>
      </c>
      <c r="D3" s="2" t="s">
        <v>43</v>
      </c>
      <c r="E3" s="2" t="s">
        <v>44</v>
      </c>
      <c r="F3" s="2" t="s">
        <v>45</v>
      </c>
      <c r="G3" s="2" t="s">
        <v>46</v>
      </c>
      <c r="H3" s="2" t="s">
        <v>47</v>
      </c>
    </row>
    <row r="4" spans="1:8" ht="52.05" customHeight="1" x14ac:dyDescent="0.3">
      <c r="A4" s="2" t="s">
        <v>48</v>
      </c>
      <c r="B4" s="2" t="s">
        <v>49</v>
      </c>
      <c r="C4" s="2" t="s">
        <v>50</v>
      </c>
      <c r="D4" s="2" t="s">
        <v>51</v>
      </c>
      <c r="E4" s="2" t="s">
        <v>52</v>
      </c>
      <c r="F4" s="2" t="s">
        <v>53</v>
      </c>
      <c r="G4" s="2" t="s">
        <v>54</v>
      </c>
      <c r="H4" s="2" t="s">
        <v>55</v>
      </c>
    </row>
    <row r="5" spans="1:8" ht="52.05" customHeight="1" x14ac:dyDescent="0.3">
      <c r="A5" s="2" t="s">
        <v>56</v>
      </c>
      <c r="B5" s="2" t="s">
        <v>57</v>
      </c>
      <c r="C5" s="2" t="s">
        <v>58</v>
      </c>
      <c r="D5" s="2" t="s">
        <v>59</v>
      </c>
      <c r="E5" s="2" t="s">
        <v>60</v>
      </c>
      <c r="F5" s="2" t="s">
        <v>61</v>
      </c>
      <c r="G5" s="2" t="s">
        <v>62</v>
      </c>
      <c r="H5" s="2" t="s">
        <v>63</v>
      </c>
    </row>
    <row r="6" spans="1:8" ht="52.05" customHeight="1" x14ac:dyDescent="0.3">
      <c r="A6" s="2" t="s">
        <v>64</v>
      </c>
      <c r="B6" s="2" t="s">
        <v>65</v>
      </c>
      <c r="C6" s="2" t="s">
        <v>66</v>
      </c>
      <c r="D6" s="2" t="s">
        <v>67</v>
      </c>
      <c r="E6" s="2" t="s">
        <v>68</v>
      </c>
      <c r="F6" s="2" t="s">
        <v>69</v>
      </c>
      <c r="G6" s="2" t="s">
        <v>70</v>
      </c>
      <c r="H6" s="2" t="s">
        <v>71</v>
      </c>
    </row>
    <row r="7" spans="1:8" ht="52.05" customHeight="1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</row>
    <row r="8" spans="1:8" ht="52.05" customHeight="1" x14ac:dyDescent="0.3">
      <c r="A8" s="2" t="s">
        <v>80</v>
      </c>
      <c r="B8" s="2" t="s">
        <v>81</v>
      </c>
      <c r="C8" s="2" t="s">
        <v>82</v>
      </c>
      <c r="D8" s="2" t="s">
        <v>83</v>
      </c>
      <c r="E8" s="2" t="s">
        <v>84</v>
      </c>
      <c r="F8" s="2" t="s">
        <v>85</v>
      </c>
      <c r="G8" s="2" t="s">
        <v>86</v>
      </c>
      <c r="H8" s="2" t="s">
        <v>87</v>
      </c>
    </row>
    <row r="9" spans="1:8" ht="52.05" customHeight="1" x14ac:dyDescent="0.3">
      <c r="A9" s="2" t="s">
        <v>88</v>
      </c>
      <c r="B9" s="2" t="s">
        <v>89</v>
      </c>
      <c r="C9" s="2" t="s">
        <v>90</v>
      </c>
      <c r="D9" s="2" t="s">
        <v>91</v>
      </c>
      <c r="E9" s="2" t="s">
        <v>92</v>
      </c>
      <c r="F9" s="2" t="s">
        <v>93</v>
      </c>
      <c r="G9" s="2" t="s">
        <v>94</v>
      </c>
      <c r="H9" s="2" t="s">
        <v>95</v>
      </c>
    </row>
    <row r="10" spans="1:8" ht="52.05" customHeight="1" x14ac:dyDescent="0.3">
      <c r="A10" s="2" t="s">
        <v>96</v>
      </c>
      <c r="B10" s="2" t="s">
        <v>97</v>
      </c>
      <c r="C10" s="2" t="s">
        <v>98</v>
      </c>
      <c r="D10" s="2" t="s">
        <v>99</v>
      </c>
      <c r="E10" s="2" t="s">
        <v>100</v>
      </c>
      <c r="F10" s="2" t="s">
        <v>101</v>
      </c>
      <c r="G10" s="2" t="s">
        <v>102</v>
      </c>
      <c r="H10" s="2" t="s">
        <v>103</v>
      </c>
    </row>
    <row r="11" spans="1:8" ht="52.05" customHeight="1" x14ac:dyDescent="0.3">
      <c r="A11" s="2" t="s">
        <v>104</v>
      </c>
      <c r="B11" s="2" t="s">
        <v>105</v>
      </c>
      <c r="C11" s="2" t="s">
        <v>106</v>
      </c>
      <c r="D11" s="2" t="s">
        <v>107</v>
      </c>
      <c r="E11" s="2" t="s">
        <v>108</v>
      </c>
      <c r="F11" s="2" t="s">
        <v>109</v>
      </c>
      <c r="G11" s="2" t="s">
        <v>110</v>
      </c>
      <c r="H11" s="2" t="s">
        <v>111</v>
      </c>
    </row>
    <row r="12" spans="1:8" ht="52.05" customHeight="1" x14ac:dyDescent="0.3">
      <c r="A12" s="2" t="s">
        <v>112</v>
      </c>
      <c r="B12" s="2" t="s">
        <v>113</v>
      </c>
      <c r="C12" s="2" t="s">
        <v>114</v>
      </c>
      <c r="D12" s="2" t="s">
        <v>115</v>
      </c>
      <c r="E12" s="2" t="s">
        <v>116</v>
      </c>
      <c r="F12" s="2" t="s">
        <v>117</v>
      </c>
      <c r="G12" s="2" t="s">
        <v>118</v>
      </c>
      <c r="H12" s="2" t="s">
        <v>119</v>
      </c>
    </row>
    <row r="13" spans="1:8" ht="52.05" customHeight="1" x14ac:dyDescent="0.3">
      <c r="A13" s="2" t="s">
        <v>120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125</v>
      </c>
      <c r="G13" s="2" t="s">
        <v>126</v>
      </c>
      <c r="H13" s="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2"/>
  <sheetViews>
    <sheetView workbookViewId="0"/>
  </sheetViews>
  <sheetFormatPr defaultRowHeight="14.4" x14ac:dyDescent="0.3"/>
  <cols>
    <col min="1" max="1" width="45" customWidth="1"/>
    <col min="2" max="2" width="28" customWidth="1"/>
    <col min="3" max="3" width="22" customWidth="1"/>
    <col min="4" max="4" width="28" customWidth="1"/>
  </cols>
  <sheetData>
    <row r="1" spans="1:4" ht="24" customHeight="1" x14ac:dyDescent="0.3">
      <c r="A1" s="43" t="s">
        <v>128</v>
      </c>
      <c r="B1" s="44"/>
      <c r="C1" s="44"/>
      <c r="D1" s="45"/>
    </row>
    <row r="3" spans="1:4" ht="18" customHeight="1" x14ac:dyDescent="0.3">
      <c r="A3" s="1" t="s">
        <v>129</v>
      </c>
      <c r="B3" s="1" t="s">
        <v>130</v>
      </c>
      <c r="C3" s="1"/>
      <c r="D3" s="1"/>
    </row>
    <row r="4" spans="1:4" x14ac:dyDescent="0.3">
      <c r="A4" s="3" t="s">
        <v>131</v>
      </c>
      <c r="B4" s="4"/>
    </row>
    <row r="5" spans="1:4" x14ac:dyDescent="0.3">
      <c r="A5" s="3" t="s">
        <v>132</v>
      </c>
      <c r="B5" s="4"/>
    </row>
    <row r="6" spans="1:4" x14ac:dyDescent="0.3">
      <c r="A6" s="3" t="s">
        <v>133</v>
      </c>
      <c r="B6" s="4"/>
    </row>
    <row r="7" spans="1:4" x14ac:dyDescent="0.3">
      <c r="A7" s="3" t="s">
        <v>134</v>
      </c>
      <c r="B7" s="4"/>
    </row>
    <row r="9" spans="1:4" x14ac:dyDescent="0.3">
      <c r="A9" s="1" t="s">
        <v>135</v>
      </c>
      <c r="B9" s="1" t="s">
        <v>136</v>
      </c>
      <c r="C9" s="1" t="s">
        <v>137</v>
      </c>
      <c r="D9" s="1"/>
    </row>
    <row r="10" spans="1:4" x14ac:dyDescent="0.3">
      <c r="A10" s="3" t="s">
        <v>138</v>
      </c>
      <c r="B10" s="5" t="str">
        <f>IFERROR(B4/B5,"")</f>
        <v/>
      </c>
      <c r="C10" s="3" t="s">
        <v>139</v>
      </c>
    </row>
    <row r="11" spans="1:4" x14ac:dyDescent="0.3">
      <c r="A11" s="3" t="s">
        <v>140</v>
      </c>
      <c r="B11" s="5" t="str">
        <f>IFERROR(B6/B7,"")</f>
        <v/>
      </c>
      <c r="C11" s="3" t="s">
        <v>141</v>
      </c>
    </row>
    <row r="12" spans="1:4" ht="28.8" x14ac:dyDescent="0.3">
      <c r="A12" s="3" t="s">
        <v>142</v>
      </c>
      <c r="B12" s="6" t="str">
        <f>IF(OR(B10="",B11=""),"",IF(B10&lt;B11,"Digital","Traditional"))</f>
        <v/>
      </c>
      <c r="C12" s="3" t="s">
        <v>143</v>
      </c>
    </row>
    <row r="15" spans="1:4" ht="24" customHeight="1" x14ac:dyDescent="0.3">
      <c r="A15" s="43" t="s">
        <v>144</v>
      </c>
      <c r="B15" s="44"/>
      <c r="C15" s="44"/>
      <c r="D15" s="45"/>
    </row>
    <row r="17" spans="1:4" x14ac:dyDescent="0.3">
      <c r="A17" s="1" t="s">
        <v>129</v>
      </c>
      <c r="B17" s="1" t="s">
        <v>130</v>
      </c>
      <c r="C17" s="1"/>
      <c r="D17" s="1"/>
    </row>
    <row r="18" spans="1:4" x14ac:dyDescent="0.3">
      <c r="A18" s="3" t="s">
        <v>145</v>
      </c>
      <c r="B18" s="7"/>
    </row>
    <row r="19" spans="1:4" x14ac:dyDescent="0.3">
      <c r="A19" s="3" t="s">
        <v>146</v>
      </c>
      <c r="B19" s="8"/>
    </row>
    <row r="20" spans="1:4" x14ac:dyDescent="0.3">
      <c r="A20" s="3" t="s">
        <v>147</v>
      </c>
      <c r="B20" s="7"/>
    </row>
    <row r="21" spans="1:4" x14ac:dyDescent="0.3">
      <c r="A21" s="3" t="s">
        <v>148</v>
      </c>
      <c r="B21" s="9"/>
    </row>
    <row r="23" spans="1:4" x14ac:dyDescent="0.3">
      <c r="A23" s="1" t="s">
        <v>135</v>
      </c>
      <c r="B23" s="1" t="s">
        <v>136</v>
      </c>
      <c r="C23" s="1"/>
      <c r="D23" s="1"/>
    </row>
    <row r="24" spans="1:4" x14ac:dyDescent="0.3">
      <c r="A24" s="3" t="s">
        <v>149</v>
      </c>
      <c r="B24" s="10">
        <f>IFERROR((B18)*B19,"")</f>
        <v>0</v>
      </c>
    </row>
    <row r="25" spans="1:4" x14ac:dyDescent="0.3">
      <c r="A25" s="3" t="s">
        <v>150</v>
      </c>
      <c r="B25" s="10">
        <f>IFERROR((B20)*B24,"")</f>
        <v>0</v>
      </c>
    </row>
    <row r="26" spans="1:4" x14ac:dyDescent="0.3">
      <c r="A26" s="3" t="s">
        <v>151</v>
      </c>
      <c r="B26" s="11">
        <f>IFERROR(B25*B21,"")</f>
        <v>0</v>
      </c>
    </row>
    <row r="29" spans="1:4" ht="24" customHeight="1" x14ac:dyDescent="0.3">
      <c r="A29" s="43" t="s">
        <v>152</v>
      </c>
      <c r="B29" s="44"/>
      <c r="C29" s="44"/>
      <c r="D29" s="45"/>
    </row>
    <row r="31" spans="1:4" x14ac:dyDescent="0.3">
      <c r="A31" s="1" t="s">
        <v>129</v>
      </c>
      <c r="B31" s="1" t="s">
        <v>153</v>
      </c>
      <c r="C31" s="1"/>
      <c r="D31" s="1"/>
    </row>
    <row r="32" spans="1:4" x14ac:dyDescent="0.3">
      <c r="A32" s="3" t="s">
        <v>154</v>
      </c>
      <c r="B32" s="12"/>
    </row>
    <row r="33" spans="1:4" x14ac:dyDescent="0.3">
      <c r="A33" s="3" t="s">
        <v>155</v>
      </c>
      <c r="B33" s="12"/>
    </row>
    <row r="34" spans="1:4" x14ac:dyDescent="0.3">
      <c r="A34" s="3" t="s">
        <v>156</v>
      </c>
      <c r="B34" s="12"/>
    </row>
    <row r="35" spans="1:4" x14ac:dyDescent="0.3">
      <c r="A35" s="3" t="s">
        <v>157</v>
      </c>
      <c r="B35" s="12"/>
    </row>
    <row r="37" spans="1:4" x14ac:dyDescent="0.3">
      <c r="A37" s="1" t="s">
        <v>158</v>
      </c>
      <c r="B37" s="1" t="s">
        <v>136</v>
      </c>
      <c r="C37" s="1"/>
      <c r="D37" s="1"/>
    </row>
    <row r="38" spans="1:4" x14ac:dyDescent="0.3">
      <c r="A38" s="3" t="s">
        <v>159</v>
      </c>
      <c r="B38" s="13" t="str">
        <f>IFERROR(B32/B34,"")</f>
        <v/>
      </c>
    </row>
    <row r="39" spans="1:4" x14ac:dyDescent="0.3">
      <c r="A39" s="3" t="s">
        <v>160</v>
      </c>
      <c r="B39" s="13" t="str">
        <f>IFERROR(B33/B35,"")</f>
        <v/>
      </c>
    </row>
    <row r="42" spans="1:4" ht="24" customHeight="1" x14ac:dyDescent="0.3">
      <c r="A42" s="43" t="s">
        <v>161</v>
      </c>
      <c r="B42" s="44"/>
      <c r="C42" s="44"/>
      <c r="D42" s="45"/>
    </row>
    <row r="44" spans="1:4" x14ac:dyDescent="0.3">
      <c r="A44" s="1" t="s">
        <v>129</v>
      </c>
      <c r="B44" s="1" t="s">
        <v>130</v>
      </c>
      <c r="C44" s="1"/>
      <c r="D44" s="1"/>
    </row>
    <row r="45" spans="1:4" x14ac:dyDescent="0.3">
      <c r="A45" s="3" t="s">
        <v>162</v>
      </c>
      <c r="B45" s="9"/>
    </row>
    <row r="46" spans="1:4" x14ac:dyDescent="0.3">
      <c r="A46" s="3" t="s">
        <v>163</v>
      </c>
      <c r="B46" s="12"/>
    </row>
    <row r="47" spans="1:4" x14ac:dyDescent="0.3">
      <c r="A47" s="3" t="s">
        <v>164</v>
      </c>
      <c r="B47" s="12"/>
    </row>
    <row r="49" spans="1:4" x14ac:dyDescent="0.3">
      <c r="A49" s="1" t="s">
        <v>135</v>
      </c>
      <c r="B49" s="1" t="s">
        <v>136</v>
      </c>
      <c r="C49" s="1"/>
      <c r="D49" s="1"/>
    </row>
    <row r="50" spans="1:4" x14ac:dyDescent="0.3">
      <c r="A50" s="3" t="s">
        <v>165</v>
      </c>
      <c r="B50" s="11" t="str">
        <f>IFERROR(B45/B46,"")</f>
        <v/>
      </c>
    </row>
    <row r="51" spans="1:4" x14ac:dyDescent="0.3">
      <c r="A51" s="3" t="s">
        <v>166</v>
      </c>
      <c r="B51" s="11" t="str">
        <f>IFERROR(B50/B47,"")</f>
        <v/>
      </c>
    </row>
    <row r="52" spans="1:4" x14ac:dyDescent="0.3">
      <c r="A52" s="3" t="s">
        <v>167</v>
      </c>
      <c r="B52" s="11" t="str">
        <f>IFERROR(B51,"")</f>
        <v/>
      </c>
    </row>
  </sheetData>
  <mergeCells count="4">
    <mergeCell ref="A1:D1"/>
    <mergeCell ref="A42:D42"/>
    <mergeCell ref="A29:D29"/>
    <mergeCell ref="A15:D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"/>
  <sheetViews>
    <sheetView workbookViewId="0"/>
  </sheetViews>
  <sheetFormatPr defaultRowHeight="14.4" x14ac:dyDescent="0.3"/>
  <cols>
    <col min="1" max="1" width="25" customWidth="1"/>
    <col min="2" max="5" width="15" customWidth="1"/>
    <col min="6" max="6" width="30" customWidth="1"/>
  </cols>
  <sheetData>
    <row r="1" spans="1:6" ht="24" customHeight="1" x14ac:dyDescent="0.3">
      <c r="A1" s="1" t="s">
        <v>135</v>
      </c>
      <c r="B1" s="1" t="s">
        <v>168</v>
      </c>
      <c r="C1" s="1" t="s">
        <v>169</v>
      </c>
      <c r="D1" s="1" t="s">
        <v>170</v>
      </c>
      <c r="E1" s="1" t="s">
        <v>171</v>
      </c>
      <c r="F1" s="1" t="s">
        <v>172</v>
      </c>
    </row>
    <row r="2" spans="1:6" ht="18" customHeight="1" x14ac:dyDescent="0.3">
      <c r="A2" s="43" t="s">
        <v>173</v>
      </c>
      <c r="B2" s="44"/>
      <c r="C2" s="44"/>
      <c r="D2" s="44"/>
      <c r="E2" s="44"/>
      <c r="F2" s="45"/>
    </row>
    <row r="3" spans="1:6" ht="22.05" customHeight="1" x14ac:dyDescent="0.3">
      <c r="A3" s="14" t="s">
        <v>174</v>
      </c>
      <c r="B3" s="14" t="s">
        <v>175</v>
      </c>
      <c r="C3" s="14" t="s">
        <v>176</v>
      </c>
      <c r="D3" s="14" t="s">
        <v>177</v>
      </c>
      <c r="E3" s="14" t="s">
        <v>178</v>
      </c>
      <c r="F3" s="14" t="s">
        <v>179</v>
      </c>
    </row>
    <row r="4" spans="1:6" ht="22.05" customHeight="1" x14ac:dyDescent="0.3">
      <c r="A4" s="14" t="s">
        <v>180</v>
      </c>
      <c r="B4" s="14" t="s">
        <v>181</v>
      </c>
      <c r="C4" s="14" t="s">
        <v>182</v>
      </c>
      <c r="D4" s="14" t="s">
        <v>183</v>
      </c>
      <c r="E4" s="14" t="s">
        <v>184</v>
      </c>
      <c r="F4" s="14" t="s">
        <v>185</v>
      </c>
    </row>
    <row r="5" spans="1:6" ht="22.05" customHeight="1" x14ac:dyDescent="0.3">
      <c r="A5" s="14" t="s">
        <v>186</v>
      </c>
      <c r="B5" s="14" t="s">
        <v>187</v>
      </c>
      <c r="C5" s="14" t="s">
        <v>188</v>
      </c>
      <c r="D5" s="14" t="s">
        <v>189</v>
      </c>
      <c r="E5" s="14" t="s">
        <v>190</v>
      </c>
      <c r="F5" s="14" t="s">
        <v>191</v>
      </c>
    </row>
    <row r="6" spans="1:6" ht="22.05" customHeight="1" x14ac:dyDescent="0.3">
      <c r="A6" s="14" t="s">
        <v>192</v>
      </c>
      <c r="B6" s="14" t="s">
        <v>193</v>
      </c>
      <c r="C6" s="14" t="s">
        <v>194</v>
      </c>
      <c r="D6" s="14" t="s">
        <v>195</v>
      </c>
      <c r="E6" s="14" t="s">
        <v>196</v>
      </c>
      <c r="F6" s="14" t="s">
        <v>197</v>
      </c>
    </row>
    <row r="7" spans="1:6" ht="22.05" customHeight="1" x14ac:dyDescent="0.3">
      <c r="A7" s="14" t="s">
        <v>198</v>
      </c>
      <c r="B7" s="14" t="s">
        <v>199</v>
      </c>
      <c r="C7" s="14" t="s">
        <v>200</v>
      </c>
      <c r="D7" s="14" t="s">
        <v>201</v>
      </c>
      <c r="E7" s="14" t="s">
        <v>202</v>
      </c>
      <c r="F7" s="14" t="s">
        <v>203</v>
      </c>
    </row>
    <row r="8" spans="1:6" ht="22.05" customHeight="1" x14ac:dyDescent="0.3">
      <c r="A8" s="14" t="s">
        <v>204</v>
      </c>
      <c r="B8" s="14" t="s">
        <v>205</v>
      </c>
      <c r="C8" s="14" t="s">
        <v>206</v>
      </c>
      <c r="D8" s="14" t="s">
        <v>207</v>
      </c>
      <c r="E8" s="14" t="s">
        <v>208</v>
      </c>
      <c r="F8" s="14" t="s">
        <v>209</v>
      </c>
    </row>
    <row r="10" spans="1:6" ht="18" customHeight="1" x14ac:dyDescent="0.3">
      <c r="A10" s="43" t="s">
        <v>210</v>
      </c>
      <c r="B10" s="44"/>
      <c r="C10" s="44"/>
      <c r="D10" s="44"/>
      <c r="E10" s="44"/>
      <c r="F10" s="45"/>
    </row>
    <row r="11" spans="1:6" ht="22.05" customHeight="1" x14ac:dyDescent="0.3">
      <c r="A11" s="14" t="s">
        <v>211</v>
      </c>
      <c r="B11" s="14" t="s">
        <v>212</v>
      </c>
      <c r="C11" s="14" t="s">
        <v>213</v>
      </c>
      <c r="D11" s="14" t="s">
        <v>214</v>
      </c>
      <c r="E11" s="14" t="s">
        <v>215</v>
      </c>
      <c r="F11" s="14" t="s">
        <v>216</v>
      </c>
    </row>
    <row r="12" spans="1:6" ht="22.05" customHeight="1" x14ac:dyDescent="0.3">
      <c r="A12" s="14" t="s">
        <v>217</v>
      </c>
      <c r="B12" s="14" t="s">
        <v>218</v>
      </c>
      <c r="C12" s="14" t="s">
        <v>219</v>
      </c>
      <c r="D12" s="14" t="s">
        <v>220</v>
      </c>
      <c r="E12" s="14" t="s">
        <v>221</v>
      </c>
      <c r="F12" s="14" t="s">
        <v>222</v>
      </c>
    </row>
    <row r="13" spans="1:6" ht="22.05" customHeight="1" x14ac:dyDescent="0.3">
      <c r="A13" s="14" t="s">
        <v>223</v>
      </c>
      <c r="B13" s="14" t="s">
        <v>224</v>
      </c>
      <c r="C13" s="14" t="s">
        <v>225</v>
      </c>
      <c r="D13" s="14" t="s">
        <v>226</v>
      </c>
      <c r="E13" s="14" t="s">
        <v>227</v>
      </c>
      <c r="F13" s="14" t="s">
        <v>228</v>
      </c>
    </row>
    <row r="14" spans="1:6" ht="22.05" customHeight="1" x14ac:dyDescent="0.3">
      <c r="A14" s="14" t="s">
        <v>229</v>
      </c>
      <c r="B14" s="14" t="s">
        <v>230</v>
      </c>
      <c r="C14" s="14" t="s">
        <v>231</v>
      </c>
      <c r="D14" s="14" t="s">
        <v>232</v>
      </c>
      <c r="E14" s="14" t="s">
        <v>233</v>
      </c>
      <c r="F14" s="14" t="s">
        <v>234</v>
      </c>
    </row>
    <row r="15" spans="1:6" ht="22.05" customHeight="1" x14ac:dyDescent="0.3">
      <c r="A15" s="14" t="s">
        <v>235</v>
      </c>
      <c r="B15" s="14" t="s">
        <v>190</v>
      </c>
      <c r="C15" s="14" t="s">
        <v>236</v>
      </c>
      <c r="D15" s="14" t="s">
        <v>237</v>
      </c>
      <c r="E15" s="14" t="s">
        <v>238</v>
      </c>
      <c r="F15" s="14" t="s">
        <v>239</v>
      </c>
    </row>
  </sheetData>
  <mergeCells count="2">
    <mergeCell ref="A2:F2"/>
    <mergeCell ref="A10:F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9"/>
  <sheetViews>
    <sheetView workbookViewId="0"/>
  </sheetViews>
  <sheetFormatPr defaultRowHeight="14.4" x14ac:dyDescent="0.3"/>
  <cols>
    <col min="1" max="1" width="30" customWidth="1"/>
    <col min="2" max="2" width="35" customWidth="1"/>
    <col min="3" max="3" width="30" customWidth="1"/>
    <col min="4" max="4" width="35" customWidth="1"/>
  </cols>
  <sheetData>
    <row r="1" spans="1:4" ht="24" customHeight="1" x14ac:dyDescent="0.3">
      <c r="A1" s="1" t="s">
        <v>240</v>
      </c>
      <c r="B1" s="1" t="s">
        <v>241</v>
      </c>
      <c r="C1" s="1" t="s">
        <v>242</v>
      </c>
      <c r="D1" s="1" t="s">
        <v>243</v>
      </c>
    </row>
    <row r="2" spans="1:4" ht="52.05" customHeight="1" x14ac:dyDescent="0.3">
      <c r="A2" s="15" t="s">
        <v>244</v>
      </c>
      <c r="B2" s="15" t="s">
        <v>245</v>
      </c>
      <c r="C2" s="15" t="s">
        <v>246</v>
      </c>
      <c r="D2" s="15" t="s">
        <v>247</v>
      </c>
    </row>
    <row r="3" spans="1:4" ht="52.05" customHeight="1" x14ac:dyDescent="0.3">
      <c r="A3" s="15" t="s">
        <v>248</v>
      </c>
      <c r="B3" s="15" t="s">
        <v>249</v>
      </c>
      <c r="C3" s="15" t="s">
        <v>250</v>
      </c>
      <c r="D3" s="15" t="s">
        <v>251</v>
      </c>
    </row>
    <row r="4" spans="1:4" ht="52.05" customHeight="1" x14ac:dyDescent="0.3">
      <c r="A4" s="15" t="s">
        <v>252</v>
      </c>
      <c r="B4" s="15" t="s">
        <v>253</v>
      </c>
      <c r="C4" s="15" t="s">
        <v>254</v>
      </c>
      <c r="D4" s="15" t="s">
        <v>255</v>
      </c>
    </row>
    <row r="5" spans="1:4" ht="52.05" customHeight="1" x14ac:dyDescent="0.3">
      <c r="A5" s="15" t="s">
        <v>256</v>
      </c>
      <c r="B5" s="15" t="s">
        <v>257</v>
      </c>
      <c r="C5" s="15" t="s">
        <v>258</v>
      </c>
      <c r="D5" s="15" t="s">
        <v>259</v>
      </c>
    </row>
    <row r="6" spans="1:4" ht="52.05" customHeight="1" x14ac:dyDescent="0.3">
      <c r="A6" s="15" t="s">
        <v>260</v>
      </c>
      <c r="B6" s="15" t="s">
        <v>261</v>
      </c>
      <c r="C6" s="15" t="s">
        <v>262</v>
      </c>
      <c r="D6" s="15" t="s">
        <v>263</v>
      </c>
    </row>
    <row r="7" spans="1:4" ht="52.05" customHeight="1" x14ac:dyDescent="0.3">
      <c r="A7" s="15" t="s">
        <v>264</v>
      </c>
      <c r="B7" s="15" t="s">
        <v>265</v>
      </c>
      <c r="C7" s="15" t="s">
        <v>266</v>
      </c>
      <c r="D7" s="15" t="s">
        <v>267</v>
      </c>
    </row>
    <row r="8" spans="1:4" ht="52.05" customHeight="1" x14ac:dyDescent="0.3">
      <c r="A8" s="15" t="s">
        <v>268</v>
      </c>
      <c r="B8" s="15" t="s">
        <v>269</v>
      </c>
      <c r="C8" s="15" t="s">
        <v>270</v>
      </c>
      <c r="D8" s="15" t="s">
        <v>271</v>
      </c>
    </row>
    <row r="9" spans="1:4" ht="52.05" customHeight="1" x14ac:dyDescent="0.3">
      <c r="A9" s="15" t="s">
        <v>272</v>
      </c>
      <c r="B9" s="15" t="s">
        <v>273</v>
      </c>
      <c r="C9" s="15" t="s">
        <v>274</v>
      </c>
      <c r="D9" s="15" t="s">
        <v>275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0"/>
  <sheetViews>
    <sheetView workbookViewId="0"/>
  </sheetViews>
  <sheetFormatPr defaultRowHeight="14.4" x14ac:dyDescent="0.3"/>
  <cols>
    <col min="1" max="1" width="28" customWidth="1"/>
    <col min="2" max="3" width="18" customWidth="1"/>
    <col min="4" max="4" width="14" customWidth="1"/>
    <col min="5" max="5" width="18" customWidth="1"/>
    <col min="6" max="6" width="14" customWidth="1"/>
  </cols>
  <sheetData>
    <row r="1" spans="1:6" x14ac:dyDescent="0.3">
      <c r="A1" s="16" t="s">
        <v>276</v>
      </c>
      <c r="B1" s="17"/>
      <c r="C1" s="3"/>
      <c r="D1" s="3"/>
      <c r="E1" s="3"/>
      <c r="F1" s="3"/>
    </row>
    <row r="2" spans="1:6" x14ac:dyDescent="0.3">
      <c r="A2" s="16" t="s">
        <v>277</v>
      </c>
      <c r="B2" s="17"/>
      <c r="C2" s="3"/>
      <c r="D2" s="3"/>
      <c r="E2" s="3"/>
      <c r="F2" s="3"/>
    </row>
    <row r="3" spans="1:6" x14ac:dyDescent="0.3">
      <c r="A3" s="16" t="s">
        <v>278</v>
      </c>
      <c r="B3" s="47" t="s">
        <v>279</v>
      </c>
      <c r="C3" s="44"/>
      <c r="D3" s="44"/>
      <c r="E3" s="44"/>
      <c r="F3" s="45"/>
    </row>
    <row r="5" spans="1:6" ht="19.95" customHeight="1" x14ac:dyDescent="0.3">
      <c r="A5" s="43" t="s">
        <v>280</v>
      </c>
      <c r="B5" s="44"/>
      <c r="C5" s="44"/>
      <c r="D5" s="44"/>
      <c r="E5" s="44"/>
      <c r="F5" s="45"/>
    </row>
    <row r="6" spans="1:6" ht="18" customHeight="1" x14ac:dyDescent="0.3">
      <c r="A6" s="1" t="s">
        <v>135</v>
      </c>
      <c r="B6" s="1" t="s">
        <v>281</v>
      </c>
      <c r="C6" s="1" t="s">
        <v>282</v>
      </c>
      <c r="D6" s="1" t="s">
        <v>283</v>
      </c>
      <c r="E6" s="1" t="s">
        <v>284</v>
      </c>
      <c r="F6" s="1" t="s">
        <v>285</v>
      </c>
    </row>
    <row r="7" spans="1:6" x14ac:dyDescent="0.3">
      <c r="A7" s="3" t="s">
        <v>138</v>
      </c>
      <c r="B7" s="18"/>
      <c r="C7" s="18"/>
      <c r="D7" s="19" t="str">
        <f>IF(OR(B7="",C7="",C7=0),"",((B7-C7)/C7))</f>
        <v/>
      </c>
      <c r="E7" s="3" t="s">
        <v>189</v>
      </c>
      <c r="F7" s="6" t="str">
        <f>IF(B7="","",IF(B7&lt;=100,"🟢",IF(B7&lt;=200,"🟡","🔴")))</f>
        <v/>
      </c>
    </row>
    <row r="8" spans="1:6" x14ac:dyDescent="0.3">
      <c r="A8" s="3" t="s">
        <v>140</v>
      </c>
      <c r="B8" s="18"/>
      <c r="C8" s="18"/>
      <c r="D8" s="19" t="str">
        <f>IF(OR(B8="",C8="",C8=0),"",((B8-C8)/C8))</f>
        <v/>
      </c>
      <c r="E8" s="3" t="s">
        <v>236</v>
      </c>
      <c r="F8" s="6" t="str">
        <f>IF(B8="","",IF(B8&lt;=150,"🟢",IF(B8&lt;=200,"🟡","🔴")))</f>
        <v/>
      </c>
    </row>
    <row r="9" spans="1:6" x14ac:dyDescent="0.3">
      <c r="A9" s="3" t="s">
        <v>286</v>
      </c>
      <c r="B9" s="20"/>
      <c r="C9" s="20"/>
      <c r="D9" s="19" t="str">
        <f>IF(OR(B9="",C9="",C9=0),"",((B9-C9)/C9))</f>
        <v/>
      </c>
      <c r="E9" s="3" t="s">
        <v>287</v>
      </c>
      <c r="F9" s="6" t="str">
        <f>IF(B9="","",IF(D9&gt;0,"🟢","🔴"))</f>
        <v/>
      </c>
    </row>
    <row r="10" spans="1:6" x14ac:dyDescent="0.3">
      <c r="A10" s="3" t="s">
        <v>288</v>
      </c>
      <c r="B10" s="20"/>
      <c r="C10" s="20"/>
      <c r="D10" s="19" t="str">
        <f>IF(OR(B10="",C10="",C10=0),"",((B10-C10)/C10))</f>
        <v/>
      </c>
      <c r="E10" s="3" t="s">
        <v>289</v>
      </c>
      <c r="F10" s="6" t="str">
        <f>IF(B10="","",IF(D10&gt;=0,"🟢","🔴"))</f>
        <v/>
      </c>
    </row>
    <row r="13" spans="1:6" ht="19.95" customHeight="1" x14ac:dyDescent="0.3">
      <c r="A13" s="43" t="s">
        <v>290</v>
      </c>
      <c r="B13" s="44"/>
      <c r="C13" s="44"/>
      <c r="D13" s="44"/>
      <c r="E13" s="44"/>
      <c r="F13" s="45"/>
    </row>
    <row r="14" spans="1:6" x14ac:dyDescent="0.3">
      <c r="A14" s="1" t="s">
        <v>135</v>
      </c>
      <c r="B14" s="1" t="s">
        <v>281</v>
      </c>
      <c r="C14" s="1" t="s">
        <v>282</v>
      </c>
      <c r="D14" s="1" t="s">
        <v>283</v>
      </c>
      <c r="E14" s="1" t="s">
        <v>284</v>
      </c>
      <c r="F14" s="1" t="s">
        <v>285</v>
      </c>
    </row>
    <row r="15" spans="1:6" x14ac:dyDescent="0.3">
      <c r="A15" s="3" t="s">
        <v>291</v>
      </c>
      <c r="B15" s="21"/>
      <c r="C15" s="21"/>
      <c r="D15" s="19" t="str">
        <f>IF(OR(B15="",C15="",C15=0),"",((B15-C15)/C15))</f>
        <v/>
      </c>
      <c r="E15" s="3" t="s">
        <v>177</v>
      </c>
      <c r="F15" s="6" t="str">
        <f>IF(B15="","",IF(AND(B15&gt;=0.04,B15&lt;=0.06),"🟢",IF(AND(B15&gt;=0.02,B15&lt;0.04),"🟡","🔴")))</f>
        <v/>
      </c>
    </row>
    <row r="16" spans="1:6" x14ac:dyDescent="0.3">
      <c r="A16" s="3" t="s">
        <v>292</v>
      </c>
      <c r="B16" s="20"/>
      <c r="C16" s="20"/>
      <c r="D16" s="19" t="str">
        <f>IF(OR(B16="",C16="",C16=0),"",((B16-C16)/C16))</f>
        <v/>
      </c>
      <c r="E16" s="3" t="s">
        <v>195</v>
      </c>
      <c r="F16" s="6" t="str">
        <f>IF(B16="","",IF(AND(B16&gt;=4,B16&lt;=8),"🟢",IF(AND(B16&gt;=2,B16&lt;4),"🟡","🔴")))</f>
        <v/>
      </c>
    </row>
    <row r="17" spans="1:6" ht="28.8" x14ac:dyDescent="0.3">
      <c r="A17" s="3" t="s">
        <v>293</v>
      </c>
      <c r="B17" s="20"/>
      <c r="C17" s="20"/>
      <c r="D17" s="19" t="str">
        <f>IF(OR(B17="",C17="",C17=0),"",((B17-C17)/C17))</f>
        <v/>
      </c>
      <c r="E17" s="3" t="s">
        <v>214</v>
      </c>
      <c r="F17" s="6" t="str">
        <f>IF(B17="","",IF(AND(B17&gt;=60,B17&lt;=120),"🟢",IF(AND(B17&gt;=30,B17&lt;60),"🟡","🔴")))</f>
        <v/>
      </c>
    </row>
    <row r="18" spans="1:6" x14ac:dyDescent="0.3">
      <c r="A18" s="3" t="s">
        <v>294</v>
      </c>
      <c r="B18" s="21"/>
      <c r="C18" s="21"/>
      <c r="D18" s="19" t="str">
        <f>IF(OR(B18="",C18="",C18=0),"",((B18-C18)/C18))</f>
        <v/>
      </c>
      <c r="E18" s="3" t="s">
        <v>207</v>
      </c>
      <c r="F18" s="6" t="str">
        <f>IF(B18="","",IF(AND(B18&gt;=0.4,B18&lt;=0.6),"🟢",IF(AND(B18&gt;=0.25,B18&lt;0.4),"🟡","🔴")))</f>
        <v/>
      </c>
    </row>
    <row r="19" spans="1:6" x14ac:dyDescent="0.3">
      <c r="A19" s="3" t="s">
        <v>295</v>
      </c>
      <c r="B19" s="21"/>
      <c r="C19" s="21"/>
      <c r="D19" s="19" t="str">
        <f>IF(OR(B19="",C19="",C19=0),"",((B19-C19)/C19))</f>
        <v/>
      </c>
      <c r="E19" s="3" t="s">
        <v>232</v>
      </c>
      <c r="F19" s="6" t="str">
        <f>IF(B19="","",IF(AND(B19&gt;=0.45,B19&lt;=0.65),"🟢",IF(AND(B19&gt;=0.3,B19&lt;0.45),"🟡","🔴")))</f>
        <v/>
      </c>
    </row>
    <row r="22" spans="1:6" ht="19.95" customHeight="1" x14ac:dyDescent="0.3">
      <c r="A22" s="43" t="s">
        <v>296</v>
      </c>
      <c r="B22" s="44"/>
      <c r="C22" s="44"/>
      <c r="D22" s="44"/>
      <c r="E22" s="44"/>
      <c r="F22" s="45"/>
    </row>
    <row r="23" spans="1:6" x14ac:dyDescent="0.3">
      <c r="A23" s="1" t="s">
        <v>135</v>
      </c>
      <c r="B23" s="1" t="s">
        <v>281</v>
      </c>
      <c r="C23" s="1" t="s">
        <v>282</v>
      </c>
      <c r="D23" s="1" t="s">
        <v>283</v>
      </c>
      <c r="E23" s="1" t="s">
        <v>284</v>
      </c>
      <c r="F23" s="1" t="s">
        <v>285</v>
      </c>
    </row>
    <row r="24" spans="1:6" x14ac:dyDescent="0.3">
      <c r="A24" s="3" t="s">
        <v>297</v>
      </c>
      <c r="B24" s="18"/>
      <c r="C24" s="18"/>
      <c r="D24" s="19" t="str">
        <f>IF(OR(B24="",C24="",C24=0),"",((B24-C24)/C24))</f>
        <v/>
      </c>
      <c r="E24" s="3" t="s">
        <v>298</v>
      </c>
      <c r="F24" s="6" t="str">
        <f>IF(B24="","",IF(D24&gt;=0,"🟢","🔴"))</f>
        <v/>
      </c>
    </row>
    <row r="25" spans="1:6" x14ac:dyDescent="0.3">
      <c r="A25" s="3" t="s">
        <v>299</v>
      </c>
      <c r="B25" s="18"/>
      <c r="C25" s="18"/>
      <c r="D25" s="19" t="str">
        <f>IF(OR(B25="",C25="",C25=0),"",((B25-C25)/C25))</f>
        <v/>
      </c>
      <c r="E25" s="3" t="s">
        <v>237</v>
      </c>
      <c r="F25" s="6" t="str">
        <f>IF(B25="","",IF(AND(B25&gt;=200,B25&lt;=500),"🟢",IF(AND(B25&gt;=75,B25&lt;200),"🟡","🔴")))</f>
        <v/>
      </c>
    </row>
    <row r="26" spans="1:6" x14ac:dyDescent="0.3">
      <c r="A26" s="3" t="s">
        <v>300</v>
      </c>
      <c r="B26" s="18"/>
      <c r="C26" s="18"/>
      <c r="D26" s="19" t="str">
        <f>IF(OR(B26="",C26="",C26=0),"",((B26-C26)/C26))</f>
        <v/>
      </c>
      <c r="E26" s="3" t="s">
        <v>220</v>
      </c>
      <c r="F26" s="6" t="str">
        <f>IF(B26="","",IF(AND(B26&gt;=700,B26&lt;=1200),"🟢",IF(AND(B26&gt;=400,B26&lt;700),"🟡","🔴")))</f>
        <v/>
      </c>
    </row>
    <row r="27" spans="1:6" x14ac:dyDescent="0.3">
      <c r="A27" s="3" t="s">
        <v>301</v>
      </c>
      <c r="B27" s="21"/>
      <c r="C27" s="21"/>
      <c r="D27" s="19" t="str">
        <f>IF(OR(B27="",C27="",C27=0),"",((B27-C27)/C27))</f>
        <v/>
      </c>
      <c r="E27" s="3" t="s">
        <v>287</v>
      </c>
      <c r="F27" s="6" t="str">
        <f>IF(B27="","",IF(D27&gt;0,"🟢","🔴"))</f>
        <v/>
      </c>
    </row>
    <row r="29" spans="1:6" ht="19.95" customHeight="1" x14ac:dyDescent="0.3">
      <c r="A29" s="43" t="s">
        <v>302</v>
      </c>
      <c r="B29" s="44"/>
      <c r="C29" s="44"/>
      <c r="D29" s="45"/>
    </row>
    <row r="30" spans="1:6" x14ac:dyDescent="0.3">
      <c r="A30" s="1" t="s">
        <v>303</v>
      </c>
      <c r="B30" s="1" t="s">
        <v>304</v>
      </c>
      <c r="C30" s="1" t="s">
        <v>305</v>
      </c>
      <c r="D30" s="1" t="s">
        <v>306</v>
      </c>
    </row>
    <row r="31" spans="1:6" x14ac:dyDescent="0.3">
      <c r="A31" s="15" t="s">
        <v>260</v>
      </c>
      <c r="B31" s="15" t="str">
        <f>IF($B$7="","", "CPA: "&amp;TEXT($B$7,"£0")&amp;", LTV: "&amp;IF($C$31="","(enter in C31)",TEXT($C$31,"£0")) )</f>
        <v/>
      </c>
      <c r="C31" s="22"/>
      <c r="D31" s="15" t="str">
        <f>IF($C$31="","",IF($C$31&lt;($B$7*3),"⚠️ YES","✅ NO"))</f>
        <v/>
      </c>
    </row>
    <row r="32" spans="1:6" ht="28.8" x14ac:dyDescent="0.3">
      <c r="A32" s="15" t="s">
        <v>244</v>
      </c>
      <c r="B32" s="15" t="str">
        <f>IF($B$15="","", "Engagement: "&amp;TEXT($B$15,"0.0%")&amp;", Conversion: "&amp;IF($C$32="","(enter in C32)",TEXT($C$32,"0.0%")) )</f>
        <v/>
      </c>
      <c r="C32" s="23"/>
      <c r="D32" s="15" t="str">
        <f>IF($C$32="","",IF($C$32&lt;0.02,"⚠️ YES","✅ NO"))</f>
        <v/>
      </c>
    </row>
    <row r="33" spans="1:4" x14ac:dyDescent="0.3">
      <c r="A33" s="15" t="s">
        <v>307</v>
      </c>
      <c r="B33" s="15" t="str">
        <f>IF(OR($C$33="", $D$26=""),"", "Reach growth: "&amp;TEXT($C$33,"0.0%")&amp;", Revenue growth: "&amp;TEXT($D$26,"0.0%") )</f>
        <v/>
      </c>
      <c r="C33" s="23"/>
      <c r="D33" s="15" t="str">
        <f>IF(OR($C$33="", $D$26=""),"",IF($D$26&lt;($C$33*0.5),"⚠️ YES","✅ NO"))</f>
        <v/>
      </c>
    </row>
    <row r="34" spans="1:4" ht="28.8" x14ac:dyDescent="0.3">
      <c r="A34" s="15" t="s">
        <v>308</v>
      </c>
      <c r="B34" s="15" t="str">
        <f>IF($D$24="","", "ARPU change: "&amp;TEXT($D$24,"0.0%") )</f>
        <v/>
      </c>
      <c r="C34" s="15" t="s">
        <v>309</v>
      </c>
      <c r="D34" s="15" t="str">
        <f>IF($D$24="","",IF($D$24&lt;0,"⚠️ YES","✅ NO"))</f>
        <v/>
      </c>
    </row>
    <row r="37" spans="1:4" ht="18" customHeight="1" x14ac:dyDescent="0.3">
      <c r="A37" s="46" t="s">
        <v>310</v>
      </c>
      <c r="B37" s="44"/>
      <c r="C37" s="44"/>
      <c r="D37" s="45"/>
    </row>
    <row r="38" spans="1:4" ht="48" customHeight="1" x14ac:dyDescent="0.3">
      <c r="A38" s="48"/>
      <c r="B38" s="49"/>
      <c r="C38" s="49"/>
      <c r="D38" s="50"/>
    </row>
    <row r="39" spans="1:4" ht="48" customHeight="1" x14ac:dyDescent="0.3">
      <c r="A39" s="51"/>
      <c r="B39" s="31"/>
      <c r="C39" s="31"/>
      <c r="D39" s="52"/>
    </row>
    <row r="40" spans="1:4" ht="48" customHeight="1" x14ac:dyDescent="0.3">
      <c r="A40" s="53"/>
      <c r="B40" s="54"/>
      <c r="C40" s="54"/>
      <c r="D40" s="55"/>
    </row>
  </sheetData>
  <mergeCells count="7">
    <mergeCell ref="A38:D40"/>
    <mergeCell ref="A37:D37"/>
    <mergeCell ref="A13:F13"/>
    <mergeCell ref="A5:F5"/>
    <mergeCell ref="B3:F3"/>
    <mergeCell ref="A29:D29"/>
    <mergeCell ref="A22:F2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Intro</vt:lpstr>
      <vt:lpstr>Master Translation Table</vt:lpstr>
      <vt:lpstr>Calculation Tools</vt:lpstr>
      <vt:lpstr>Industry Benchmarks</vt:lpstr>
      <vt:lpstr>Warning Signs</vt:lpstr>
      <vt:lpstr>Dashboard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Kate Chambers</cp:lastModifiedBy>
  <dcterms:created xsi:type="dcterms:W3CDTF">2026-02-11T17:33:47Z</dcterms:created>
  <dcterms:modified xsi:type="dcterms:W3CDTF">2026-04-20T11:29:38Z</dcterms:modified>
</cp:coreProperties>
</file>